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ivani\Downloads\"/>
    </mc:Choice>
  </mc:AlternateContent>
  <xr:revisionPtr revIDLastSave="0" documentId="13_ncr:1_{99263F59-C2DF-4DF0-94DC-2503876E91F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orm" sheetId="5" r:id="rId1"/>
  </sheets>
  <definedNames>
    <definedName name="Changquan">Form!$Z$4:$Z$20</definedName>
    <definedName name="CQ">Form!$AJ$4:$AJ$42</definedName>
    <definedName name="Daoshu">Form!$AC$4:$AC$15</definedName>
    <definedName name="Gunshu">Form!$AG$4:$AG$15</definedName>
    <definedName name="Jianshu">Form!$AD$4:$AD$16</definedName>
    <definedName name="Nandao">Form!$AE$4:$AE$16</definedName>
    <definedName name="Nangun">Form!$AI$4:$AI$16</definedName>
    <definedName name="Nanquan">Form!$AA$4:$AA$1602</definedName>
    <definedName name="NQ">Form!$AL$4:$AL$32</definedName>
    <definedName name="Qiangshu">Form!$AH$4:$AH$15</definedName>
    <definedName name="Taijijian">Form!$AF$4:$AF$15</definedName>
    <definedName name="Taijiquan">Form!$AB$4:$AB$17</definedName>
    <definedName name="TJQ">Form!$AN$4:$AN$25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I16" i="5" l="1"/>
  <c r="AG6" i="5"/>
  <c r="AH6" i="5"/>
  <c r="AI6" i="5"/>
  <c r="AG7" i="5"/>
  <c r="AH7" i="5"/>
  <c r="AI7" i="5"/>
  <c r="AG8" i="5"/>
  <c r="AH8" i="5"/>
  <c r="AI8" i="5"/>
  <c r="AG9" i="5"/>
  <c r="AH9" i="5"/>
  <c r="AI9" i="5"/>
  <c r="AG10" i="5"/>
  <c r="AH10" i="5"/>
  <c r="AI10" i="5"/>
  <c r="AG11" i="5"/>
  <c r="AH11" i="5"/>
  <c r="AI11" i="5"/>
  <c r="AG12" i="5"/>
  <c r="AH12" i="5"/>
  <c r="AI12" i="5"/>
  <c r="AG13" i="5"/>
  <c r="AH13" i="5"/>
  <c r="AI13" i="5"/>
  <c r="AG14" i="5"/>
  <c r="AH14" i="5"/>
  <c r="AI14" i="5"/>
  <c r="AG15" i="5"/>
  <c r="AH15" i="5"/>
  <c r="AI15" i="5"/>
  <c r="AH5" i="5"/>
  <c r="AI5" i="5"/>
  <c r="AG5" i="5"/>
  <c r="AD16" i="5"/>
  <c r="AE16" i="5"/>
  <c r="AC6" i="5"/>
  <c r="AD6" i="5"/>
  <c r="AE6" i="5"/>
  <c r="AF6" i="5"/>
  <c r="AC7" i="5"/>
  <c r="AD7" i="5"/>
  <c r="AE7" i="5"/>
  <c r="AF7" i="5"/>
  <c r="AC8" i="5"/>
  <c r="AD8" i="5"/>
  <c r="AE8" i="5"/>
  <c r="AF8" i="5"/>
  <c r="AC9" i="5"/>
  <c r="AD9" i="5"/>
  <c r="AE9" i="5"/>
  <c r="AF9" i="5"/>
  <c r="AC10" i="5"/>
  <c r="AD10" i="5"/>
  <c r="AE10" i="5"/>
  <c r="AF10" i="5"/>
  <c r="AC11" i="5"/>
  <c r="AD11" i="5"/>
  <c r="AE11" i="5"/>
  <c r="AF11" i="5"/>
  <c r="AC12" i="5"/>
  <c r="AD12" i="5"/>
  <c r="AE12" i="5"/>
  <c r="AF12" i="5"/>
  <c r="AC13" i="5"/>
  <c r="AD13" i="5"/>
  <c r="AE13" i="5"/>
  <c r="AF13" i="5"/>
  <c r="AC14" i="5"/>
  <c r="AD14" i="5"/>
  <c r="AE14" i="5"/>
  <c r="AF14" i="5"/>
  <c r="AC15" i="5"/>
  <c r="AD15" i="5"/>
  <c r="AE15" i="5"/>
  <c r="AF15" i="5"/>
  <c r="AD5" i="5"/>
  <c r="AE5" i="5"/>
  <c r="AF5" i="5"/>
  <c r="AC5" i="5"/>
  <c r="Z20" i="5"/>
  <c r="Z19" i="5"/>
  <c r="Z18" i="5"/>
  <c r="AB17" i="5"/>
  <c r="Z17" i="5"/>
  <c r="AB16" i="5"/>
  <c r="AA16" i="5"/>
  <c r="Z16" i="5"/>
  <c r="AB15" i="5"/>
  <c r="AA15" i="5"/>
  <c r="Z15" i="5"/>
  <c r="AB14" i="5"/>
  <c r="AA14" i="5"/>
  <c r="Z14" i="5"/>
  <c r="AB13" i="5"/>
  <c r="AA13" i="5"/>
  <c r="Z13" i="5"/>
  <c r="AB12" i="5"/>
  <c r="AA12" i="5"/>
  <c r="Z12" i="5"/>
  <c r="AB11" i="5"/>
  <c r="AA11" i="5"/>
  <c r="Z11" i="5"/>
  <c r="AB10" i="5"/>
  <c r="AA10" i="5"/>
  <c r="Z10" i="5"/>
  <c r="AB9" i="5"/>
  <c r="AA9" i="5"/>
  <c r="Z9" i="5"/>
  <c r="AB8" i="5"/>
  <c r="AA8" i="5"/>
  <c r="Z8" i="5"/>
  <c r="AB7" i="5"/>
  <c r="AA7" i="5"/>
  <c r="Z7" i="5"/>
  <c r="AB6" i="5"/>
  <c r="AA6" i="5"/>
  <c r="Z6" i="5"/>
  <c r="AB5" i="5"/>
  <c r="AA5" i="5"/>
  <c r="Z5" i="5"/>
  <c r="D27" i="5"/>
  <c r="D29" i="5" s="1"/>
  <c r="E27" i="5"/>
  <c r="E29" i="5" s="1"/>
  <c r="F27" i="5"/>
  <c r="F29" i="5" s="1"/>
  <c r="G27" i="5"/>
  <c r="G29" i="5" s="1"/>
  <c r="H27" i="5"/>
  <c r="H29" i="5" s="1"/>
  <c r="I27" i="5"/>
  <c r="I29" i="5" s="1"/>
  <c r="J27" i="5"/>
  <c r="J29" i="5" s="1"/>
  <c r="K27" i="5"/>
  <c r="K29" i="5" s="1"/>
  <c r="L27" i="5"/>
  <c r="L29" i="5" s="1"/>
  <c r="M27" i="5"/>
  <c r="M29" i="5" s="1"/>
  <c r="N27" i="5"/>
  <c r="N29" i="5" s="1"/>
  <c r="O27" i="5"/>
  <c r="O29" i="5" s="1"/>
  <c r="P27" i="5"/>
  <c r="P29" i="5" s="1"/>
  <c r="Q27" i="5"/>
  <c r="Q29" i="5" s="1"/>
  <c r="R27" i="5"/>
  <c r="R29" i="5" s="1"/>
  <c r="C27" i="5"/>
  <c r="C29" i="5" s="1"/>
  <c r="D24" i="5"/>
  <c r="D26" i="5" s="1"/>
  <c r="E24" i="5"/>
  <c r="E26" i="5" s="1"/>
  <c r="F24" i="5"/>
  <c r="F26" i="5" s="1"/>
  <c r="G24" i="5"/>
  <c r="H24" i="5"/>
  <c r="I24" i="5"/>
  <c r="I26" i="5" s="1"/>
  <c r="J24" i="5"/>
  <c r="J26" i="5" s="1"/>
  <c r="K24" i="5"/>
  <c r="K26" i="5" s="1"/>
  <c r="L24" i="5"/>
  <c r="L26" i="5" s="1"/>
  <c r="M24" i="5"/>
  <c r="M26" i="5" s="1"/>
  <c r="N24" i="5"/>
  <c r="N26" i="5" s="1"/>
  <c r="O24" i="5"/>
  <c r="O26" i="5" s="1"/>
  <c r="P24" i="5"/>
  <c r="Q24" i="5"/>
  <c r="Q26" i="5" s="1"/>
  <c r="R24" i="5"/>
  <c r="R26" i="5" s="1"/>
  <c r="C24" i="5"/>
  <c r="R21" i="5"/>
  <c r="C21" i="5"/>
  <c r="C23" i="5" s="1"/>
  <c r="E21" i="5"/>
  <c r="E23" i="5" s="1"/>
  <c r="F21" i="5"/>
  <c r="G21" i="5"/>
  <c r="G23" i="5" s="1"/>
  <c r="H21" i="5"/>
  <c r="I21" i="5"/>
  <c r="I23" i="5" s="1"/>
  <c r="J21" i="5"/>
  <c r="K21" i="5"/>
  <c r="K23" i="5" s="1"/>
  <c r="L21" i="5"/>
  <c r="M21" i="5"/>
  <c r="M23" i="5" s="1"/>
  <c r="N21" i="5"/>
  <c r="O21" i="5"/>
  <c r="P21" i="5"/>
  <c r="Q21" i="5"/>
  <c r="Q23" i="5" s="1"/>
  <c r="D21" i="5"/>
  <c r="AN25" i="5"/>
  <c r="AN24" i="5"/>
  <c r="AN23" i="5"/>
  <c r="AN22" i="5"/>
  <c r="AN21" i="5"/>
  <c r="AN20" i="5"/>
  <c r="AN19" i="5"/>
  <c r="AN18" i="5"/>
  <c r="AN17" i="5"/>
  <c r="AN16" i="5"/>
  <c r="AL32" i="5"/>
  <c r="AL31" i="5"/>
  <c r="AL30" i="5"/>
  <c r="AL29" i="5"/>
  <c r="AL28" i="5"/>
  <c r="AL27" i="5"/>
  <c r="AL26" i="5"/>
  <c r="AL25" i="5"/>
  <c r="AL24" i="5"/>
  <c r="AL23" i="5"/>
  <c r="AL22" i="5"/>
  <c r="AL21" i="5"/>
  <c r="AL20" i="5"/>
  <c r="U18" i="5"/>
  <c r="T18" i="5"/>
  <c r="S18" i="5"/>
  <c r="U16" i="5"/>
  <c r="T16" i="5"/>
  <c r="S16" i="5"/>
  <c r="U14" i="5"/>
  <c r="T14" i="5"/>
  <c r="S14" i="5"/>
  <c r="T19" i="5" l="1"/>
  <c r="G26" i="5"/>
  <c r="H26" i="5"/>
  <c r="P26" i="5"/>
  <c r="C26" i="5"/>
  <c r="P23" i="5"/>
  <c r="O23" i="5"/>
  <c r="N23" i="5"/>
  <c r="R23" i="5"/>
  <c r="T17" i="5" l="1"/>
  <c r="AJ42" i="5" l="1"/>
  <c r="AJ41" i="5"/>
  <c r="AJ40" i="5"/>
  <c r="AJ39" i="5"/>
  <c r="AJ38" i="5"/>
  <c r="AJ37" i="5"/>
  <c r="AJ36" i="5"/>
  <c r="AJ35" i="5"/>
  <c r="AJ34" i="5"/>
  <c r="AJ32" i="5"/>
  <c r="AJ31" i="5"/>
  <c r="AJ30" i="5"/>
  <c r="AJ29" i="5"/>
  <c r="AJ28" i="5"/>
  <c r="AJ33" i="5"/>
  <c r="AJ27" i="5"/>
  <c r="B18" i="5"/>
  <c r="B16" i="5"/>
  <c r="B14" i="5"/>
  <c r="B10" i="5"/>
  <c r="B9" i="5"/>
  <c r="B8" i="5"/>
  <c r="M4" i="5" l="1"/>
  <c r="L4" i="5"/>
  <c r="K4" i="5"/>
  <c r="I15" i="5" l="1"/>
  <c r="I22" i="5" s="1"/>
  <c r="C15" i="5"/>
  <c r="C22" i="5" s="1"/>
  <c r="G17" i="5"/>
  <c r="G25" i="5" s="1"/>
  <c r="O17" i="5"/>
  <c r="O25" i="5" s="1"/>
  <c r="H17" i="5"/>
  <c r="H25" i="5" s="1"/>
  <c r="P17" i="5"/>
  <c r="P25" i="5" s="1"/>
  <c r="I17" i="5"/>
  <c r="I25" i="5" s="1"/>
  <c r="Q17" i="5"/>
  <c r="Q25" i="5" s="1"/>
  <c r="J17" i="5"/>
  <c r="J25" i="5" s="1"/>
  <c r="R17" i="5"/>
  <c r="R25" i="5" s="1"/>
  <c r="C17" i="5"/>
  <c r="C25" i="5" s="1"/>
  <c r="K17" i="5"/>
  <c r="K25" i="5" s="1"/>
  <c r="D17" i="5"/>
  <c r="D25" i="5" s="1"/>
  <c r="L17" i="5"/>
  <c r="L25" i="5" s="1"/>
  <c r="E17" i="5"/>
  <c r="E25" i="5" s="1"/>
  <c r="M17" i="5"/>
  <c r="M25" i="5" s="1"/>
  <c r="F17" i="5"/>
  <c r="F25" i="5" s="1"/>
  <c r="N17" i="5"/>
  <c r="N25" i="5" s="1"/>
  <c r="H19" i="5"/>
  <c r="H28" i="5" s="1"/>
  <c r="P19" i="5"/>
  <c r="P28" i="5" s="1"/>
  <c r="I19" i="5"/>
  <c r="I28" i="5" s="1"/>
  <c r="Q19" i="5"/>
  <c r="Q28" i="5" s="1"/>
  <c r="J19" i="5"/>
  <c r="J28" i="5" s="1"/>
  <c r="R19" i="5"/>
  <c r="R28" i="5" s="1"/>
  <c r="K19" i="5"/>
  <c r="K28" i="5" s="1"/>
  <c r="C19" i="5"/>
  <c r="C28" i="5" s="1"/>
  <c r="D19" i="5"/>
  <c r="D28" i="5" s="1"/>
  <c r="L19" i="5"/>
  <c r="L28" i="5" s="1"/>
  <c r="E19" i="5"/>
  <c r="E28" i="5" s="1"/>
  <c r="M19" i="5"/>
  <c r="M28" i="5" s="1"/>
  <c r="F19" i="5"/>
  <c r="F28" i="5" s="1"/>
  <c r="N19" i="5"/>
  <c r="N28" i="5" s="1"/>
  <c r="G19" i="5"/>
  <c r="G28" i="5" s="1"/>
  <c r="O19" i="5"/>
  <c r="O28" i="5" s="1"/>
  <c r="D15" i="5"/>
  <c r="E15" i="5"/>
  <c r="E22" i="5" s="1"/>
  <c r="H15" i="5"/>
  <c r="P15" i="5"/>
  <c r="P22" i="5" s="1"/>
  <c r="M15" i="5"/>
  <c r="M22" i="5" s="1"/>
  <c r="Q15" i="5"/>
  <c r="Q22" i="5" s="1"/>
  <c r="F15" i="5"/>
  <c r="J15" i="5"/>
  <c r="N15" i="5"/>
  <c r="N22" i="5" s="1"/>
  <c r="R15" i="5"/>
  <c r="R22" i="5" s="1"/>
  <c r="G15" i="5"/>
  <c r="G22" i="5" s="1"/>
  <c r="K15" i="5"/>
  <c r="K22" i="5" s="1"/>
  <c r="O15" i="5"/>
  <c r="O22" i="5" s="1"/>
  <c r="L15" i="5"/>
  <c r="S19" i="5" l="1"/>
  <c r="U19" i="5" s="1"/>
  <c r="S17" i="5"/>
  <c r="U17" i="5" s="1"/>
  <c r="F23" i="5"/>
  <c r="F22" i="5"/>
  <c r="L23" i="5"/>
  <c r="L22" i="5"/>
  <c r="H23" i="5"/>
  <c r="H22" i="5"/>
  <c r="D23" i="5"/>
  <c r="D22" i="5"/>
  <c r="J23" i="5"/>
  <c r="J22" i="5"/>
  <c r="V15" i="5"/>
  <c r="W15" i="5"/>
  <c r="X15" i="5"/>
  <c r="T15" i="5" l="1"/>
  <c r="S15" i="5"/>
  <c r="U15" i="5" l="1"/>
</calcChain>
</file>

<file path=xl/sharedStrings.xml><?xml version="1.0" encoding="utf-8"?>
<sst xmlns="http://schemas.openxmlformats.org/spreadsheetml/2006/main" count="253" uniqueCount="180">
  <si>
    <t>#1</t>
  </si>
  <si>
    <t>#2</t>
  </si>
  <si>
    <t>#3</t>
  </si>
  <si>
    <t>#4</t>
  </si>
  <si>
    <t>#5</t>
  </si>
  <si>
    <t>#6</t>
  </si>
  <si>
    <t>#7</t>
  </si>
  <si>
    <t>#8</t>
  </si>
  <si>
    <t>#9</t>
  </si>
  <si>
    <t>#10</t>
  </si>
  <si>
    <t>#11</t>
  </si>
  <si>
    <t>#12</t>
  </si>
  <si>
    <t>Gou</t>
  </si>
  <si>
    <t>Mabu</t>
  </si>
  <si>
    <t>Xiebu</t>
  </si>
  <si>
    <t>Pubu</t>
  </si>
  <si>
    <t>Xubu</t>
  </si>
  <si>
    <t>#13</t>
  </si>
  <si>
    <t>#14</t>
  </si>
  <si>
    <t>#15</t>
  </si>
  <si>
    <t>Daoshu</t>
  </si>
  <si>
    <t>Jianshu</t>
  </si>
  <si>
    <t>Gunshu</t>
  </si>
  <si>
    <t>Nanquan</t>
  </si>
  <si>
    <t>Nandao</t>
  </si>
  <si>
    <t>Nangun</t>
  </si>
  <si>
    <t>Taijiquan</t>
  </si>
  <si>
    <t>Quan 1</t>
  </si>
  <si>
    <t>Quan 3</t>
  </si>
  <si>
    <t>Quan 2</t>
  </si>
  <si>
    <t>Zhang 1</t>
  </si>
  <si>
    <t>Zhang 2</t>
  </si>
  <si>
    <t>Chan Tou</t>
  </si>
  <si>
    <t>Guo Não</t>
  </si>
  <si>
    <t>Pi Dao</t>
  </si>
  <si>
    <t>Zha Dao</t>
  </si>
  <si>
    <t>Zhan Dao</t>
  </si>
  <si>
    <t>Gua Dao</t>
  </si>
  <si>
    <t>Yun Dao</t>
  </si>
  <si>
    <t>Bei Hua Dao</t>
  </si>
  <si>
    <t>Ci Jian</t>
  </si>
  <si>
    <t>Gua Jian</t>
  </si>
  <si>
    <t>Dian Jian</t>
  </si>
  <si>
    <t>Ben Jian</t>
  </si>
  <si>
    <t>Liao Jian</t>
  </si>
  <si>
    <t>Pi Jian</t>
  </si>
  <si>
    <t>Jie Jian</t>
  </si>
  <si>
    <t>Jian Wan Hua</t>
  </si>
  <si>
    <t>Hu Zhao</t>
  </si>
  <si>
    <t>Gua Gai Quan</t>
  </si>
  <si>
    <t>Pao Quan</t>
  </si>
  <si>
    <t>Gun Qiao</t>
  </si>
  <si>
    <t>Heng Ding Tui</t>
  </si>
  <si>
    <t>Qi Lin Bu</t>
  </si>
  <si>
    <t>Die Bu</t>
  </si>
  <si>
    <t>Qi Long Bu</t>
  </si>
  <si>
    <t>Pi Gun</t>
  </si>
  <si>
    <t>Jiao Gun</t>
  </si>
  <si>
    <t>Ge Gun</t>
  </si>
  <si>
    <t>Gun Ya Gun</t>
  </si>
  <si>
    <t>Ji Gun</t>
  </si>
  <si>
    <t>Ding Gun</t>
  </si>
  <si>
    <t>Pao Gun</t>
  </si>
  <si>
    <t>Mo Dao</t>
  </si>
  <si>
    <t>Ge Dao</t>
  </si>
  <si>
    <t>Jie Dao</t>
  </si>
  <si>
    <t>Jian Wan Hua Dao</t>
  </si>
  <si>
    <t>Ping Lung Gun</t>
  </si>
  <si>
    <t>Yun Gun</t>
  </si>
  <si>
    <t>Beng Gun</t>
  </si>
  <si>
    <t>Chuo Gun</t>
  </si>
  <si>
    <t>Li Wu Hua Gun</t>
  </si>
  <si>
    <t>Ti Liao Hua Gun</t>
  </si>
  <si>
    <t>Tiao Ba</t>
  </si>
  <si>
    <t>Lan Qiang</t>
  </si>
  <si>
    <t>Na Qiang</t>
  </si>
  <si>
    <t>Zha Qiang</t>
  </si>
  <si>
    <t>Chuan Qiang</t>
  </si>
  <si>
    <t>Beng Qiang</t>
  </si>
  <si>
    <t>Dian Qiang</t>
  </si>
  <si>
    <t>Li Wu Hua Qiang</t>
  </si>
  <si>
    <t>Zuo You Gua Jian</t>
  </si>
  <si>
    <t>Mo Jian</t>
  </si>
  <si>
    <t>Jiao Jian</t>
  </si>
  <si>
    <t>Lan Que Wei</t>
  </si>
  <si>
    <t>Zuo You Lou Xi Ao Bu</t>
  </si>
  <si>
    <t>Yun Shou</t>
  </si>
  <si>
    <t>Chuan Suo</t>
  </si>
  <si>
    <t>Yan Shou Gon Chuei</t>
  </si>
  <si>
    <t>Zuo You  Dao Juan Gong</t>
  </si>
  <si>
    <t>Ban Lan Chui</t>
  </si>
  <si>
    <t>Qiangshu</t>
  </si>
  <si>
    <t>Changquan</t>
  </si>
  <si>
    <t>CQ</t>
  </si>
  <si>
    <t>NQ</t>
  </si>
  <si>
    <t>TJQ</t>
  </si>
  <si>
    <t>Taijijian</t>
  </si>
  <si>
    <t>#16</t>
  </si>
  <si>
    <t>Guo Nao</t>
  </si>
  <si>
    <t>Sao Dao</t>
  </si>
  <si>
    <t>UF</t>
  </si>
  <si>
    <t>Nome Completo</t>
  </si>
  <si>
    <t>AC</t>
  </si>
  <si>
    <t>AM</t>
  </si>
  <si>
    <t>AP</t>
  </si>
  <si>
    <t>BA</t>
  </si>
  <si>
    <t>CE</t>
  </si>
  <si>
    <t>DF</t>
  </si>
  <si>
    <t>GO</t>
  </si>
  <si>
    <t>MA</t>
  </si>
  <si>
    <t>MG</t>
  </si>
  <si>
    <t>MS</t>
  </si>
  <si>
    <t>MT</t>
  </si>
  <si>
    <t>PA</t>
  </si>
  <si>
    <t>PE</t>
  </si>
  <si>
    <t>PI</t>
  </si>
  <si>
    <t>PR</t>
  </si>
  <si>
    <t>RJ</t>
  </si>
  <si>
    <t>RO</t>
  </si>
  <si>
    <t>RR</t>
  </si>
  <si>
    <t>SC</t>
  </si>
  <si>
    <t>SE</t>
  </si>
  <si>
    <t>SP</t>
  </si>
  <si>
    <t>TO</t>
  </si>
  <si>
    <t>RS</t>
  </si>
  <si>
    <t>RN</t>
  </si>
  <si>
    <t>PB</t>
  </si>
  <si>
    <t>ES</t>
  </si>
  <si>
    <t>AL</t>
  </si>
  <si>
    <t>Balanço de Perna Estendida</t>
  </si>
  <si>
    <t>Flexão para Extensão</t>
  </si>
  <si>
    <t>Rasteira</t>
  </si>
  <si>
    <t>Cotovelo Ofensivo</t>
  </si>
  <si>
    <t>Equilíbrio</t>
  </si>
  <si>
    <t>Mão</t>
  </si>
  <si>
    <t>Rotina</t>
  </si>
  <si>
    <t>111A</t>
  </si>
  <si>
    <t>112A</t>
  </si>
  <si>
    <t>123A</t>
  </si>
  <si>
    <t>153A</t>
  </si>
  <si>
    <t>163A</t>
  </si>
  <si>
    <t>244A</t>
  </si>
  <si>
    <t>312A</t>
  </si>
  <si>
    <t>323A</t>
  </si>
  <si>
    <t>324A</t>
  </si>
  <si>
    <t>333A</t>
  </si>
  <si>
    <t>335A</t>
  </si>
  <si>
    <t>133B</t>
  </si>
  <si>
    <t>244B</t>
  </si>
  <si>
    <t>312B</t>
  </si>
  <si>
    <t>323B</t>
  </si>
  <si>
    <t>324B</t>
  </si>
  <si>
    <t>353B</t>
  </si>
  <si>
    <t>355B</t>
  </si>
  <si>
    <t>112C</t>
  </si>
  <si>
    <t>323C</t>
  </si>
  <si>
    <t>324C</t>
  </si>
  <si>
    <t>353C</t>
  </si>
  <si>
    <t>MOV</t>
  </si>
  <si>
    <t>CNX</t>
  </si>
  <si>
    <t>TOTAL</t>
  </si>
  <si>
    <t>A. Média</t>
  </si>
  <si>
    <t>A. Longa</t>
  </si>
  <si>
    <t>346A</t>
  </si>
  <si>
    <t>415A</t>
  </si>
  <si>
    <t>423A</t>
  </si>
  <si>
    <t>447A</t>
  </si>
  <si>
    <t>346B</t>
  </si>
  <si>
    <t>142A</t>
  </si>
  <si>
    <t>143A</t>
  </si>
  <si>
    <t>212A</t>
  </si>
  <si>
    <t>143B</t>
  </si>
  <si>
    <t>Relação de Movimentos de Dificuldade</t>
  </si>
  <si>
    <t>Relação de Movimentos Obrigatórios</t>
  </si>
  <si>
    <t xml:space="preserve">a organização fará o ajuste para não exceder o limite de pontos </t>
  </si>
  <si>
    <t>Técnica de Membro Inferior 1</t>
  </si>
  <si>
    <t>Técnica de Membro Inferior 2</t>
  </si>
  <si>
    <t>Zuo You Ye Ma Feng Zhong</t>
  </si>
  <si>
    <t>PRRENCHA ESTES CAMPOS PARA HABILITAR A RELAÇÃO DE TÉCNICAS</t>
  </si>
  <si>
    <t>Gongbu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</si>
</sst>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;;@"/>
  </numFmts>
  <fonts count="7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5"/>
      <name val="Calibri"/>
      <family val="2"/>
      <scheme val="minor"/>
    </font>
    <font>
      <b/>
      <sz val="12"/>
      <color rgb="FFFFFF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quotePrefix="1" applyAlignment="1">
      <alignment horizontal="center" vertical="center" wrapText="1"/>
    </xf>
    <xf numFmtId="0" fontId="0" fillId="0" borderId="0" xfId="0" quotePrefix="1" applyAlignment="1">
      <alignment horizontal="center" vertical="center" shrinkToFit="1"/>
    </xf>
    <xf numFmtId="14" fontId="0" fillId="0" borderId="8" xfId="0" applyNumberFormat="1" applyBorder="1" applyAlignment="1" applyProtection="1">
      <alignment horizontal="center" vertical="center"/>
      <protection locked="0"/>
    </xf>
    <xf numFmtId="14" fontId="0" fillId="0" borderId="9" xfId="0" applyNumberFormat="1" applyBorder="1" applyAlignment="1" applyProtection="1">
      <alignment horizontal="center" vertical="center"/>
      <protection locked="0"/>
    </xf>
    <xf numFmtId="14" fontId="0" fillId="0" borderId="0" xfId="0" applyNumberFormat="1" applyAlignment="1" applyProtection="1">
      <alignment horizontal="center" vertical="center" wrapText="1" shrinkToFit="1"/>
      <protection locked="0"/>
    </xf>
    <xf numFmtId="14" fontId="0" fillId="0" borderId="6" xfId="0" applyNumberFormat="1" applyBorder="1" applyAlignment="1" applyProtection="1">
      <alignment horizontal="center" vertical="center" wrapText="1" shrinkToFit="1"/>
      <protection locked="0"/>
    </xf>
    <xf numFmtId="14" fontId="0" fillId="0" borderId="8" xfId="0" applyNumberFormat="1" applyBorder="1" applyAlignment="1" applyProtection="1">
      <alignment horizontal="center" vertical="center" wrapText="1" shrinkToFit="1"/>
      <protection locked="0"/>
    </xf>
    <xf numFmtId="14" fontId="0" fillId="0" borderId="9" xfId="0" applyNumberFormat="1" applyBorder="1" applyAlignment="1" applyProtection="1">
      <alignment horizontal="center" vertical="center" wrapText="1" shrinkToFit="1"/>
      <protection locked="0"/>
    </xf>
    <xf numFmtId="14" fontId="0" fillId="0" borderId="10" xfId="0" applyNumberFormat="1" applyBorder="1" applyAlignment="1" applyProtection="1">
      <alignment horizontal="center" vertical="center" wrapText="1" shrinkToFit="1"/>
      <protection locked="0"/>
    </xf>
    <xf numFmtId="14" fontId="0" fillId="0" borderId="11" xfId="0" applyNumberFormat="1" applyBorder="1" applyAlignment="1" applyProtection="1">
      <alignment horizontal="center" vertical="center" wrapText="1" shrinkToFi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2" fontId="0" fillId="0" borderId="0" xfId="0" applyNumberFormat="1" applyAlignment="1">
      <alignment horizontal="center" vertical="center"/>
    </xf>
    <xf numFmtId="2" fontId="0" fillId="4" borderId="8" xfId="0" quotePrefix="1" applyNumberFormat="1" applyFill="1" applyBorder="1" applyAlignment="1">
      <alignment horizontal="center" vertical="center" shrinkToFit="1"/>
    </xf>
    <xf numFmtId="2" fontId="0" fillId="4" borderId="9" xfId="0" quotePrefix="1" applyNumberFormat="1" applyFill="1" applyBorder="1" applyAlignment="1">
      <alignment horizontal="center" vertical="center" wrapText="1"/>
    </xf>
    <xf numFmtId="2" fontId="0" fillId="0" borderId="3" xfId="0" applyNumberFormat="1" applyBorder="1" applyAlignment="1">
      <alignment horizontal="center" vertical="center"/>
    </xf>
    <xf numFmtId="2" fontId="0" fillId="4" borderId="0" xfId="0" applyNumberFormat="1" applyFill="1" applyAlignment="1">
      <alignment horizontal="center" vertical="center"/>
    </xf>
    <xf numFmtId="2" fontId="0" fillId="4" borderId="6" xfId="0" applyNumberFormat="1" applyFill="1" applyBorder="1" applyAlignment="1">
      <alignment horizontal="center" vertical="center"/>
    </xf>
    <xf numFmtId="2" fontId="0" fillId="4" borderId="8" xfId="0" applyNumberFormat="1" applyFill="1" applyBorder="1" applyAlignment="1">
      <alignment horizontal="center" vertical="center"/>
    </xf>
    <xf numFmtId="0" fontId="2" fillId="0" borderId="0" xfId="0" quotePrefix="1" applyFont="1" applyAlignment="1">
      <alignment horizontal="center" vertical="center" shrinkToFit="1"/>
    </xf>
    <xf numFmtId="0" fontId="2" fillId="0" borderId="0" xfId="0" quotePrefix="1" applyFont="1" applyAlignment="1">
      <alignment horizontal="center" vertical="center" wrapText="1"/>
    </xf>
    <xf numFmtId="2" fontId="2" fillId="0" borderId="0" xfId="0" applyNumberFormat="1" applyFont="1" applyAlignment="1">
      <alignment horizontal="center" vertical="center"/>
    </xf>
    <xf numFmtId="14" fontId="1" fillId="3" borderId="5" xfId="0" applyNumberFormat="1" applyFont="1" applyFill="1" applyBorder="1" applyAlignment="1">
      <alignment horizontal="center" vertical="center"/>
    </xf>
    <xf numFmtId="14" fontId="1" fillId="3" borderId="0" xfId="0" applyNumberFormat="1" applyFont="1" applyFill="1" applyAlignment="1">
      <alignment horizontal="center" vertical="center"/>
    </xf>
    <xf numFmtId="14" fontId="1" fillId="3" borderId="6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 shrinkToFit="1"/>
    </xf>
    <xf numFmtId="2" fontId="2" fillId="0" borderId="0" xfId="0" applyNumberFormat="1" applyFont="1" applyAlignment="1">
      <alignment horizontal="center" vertical="center" wrapText="1" shrinkToFit="1"/>
    </xf>
    <xf numFmtId="0" fontId="0" fillId="0" borderId="0" xfId="0" applyAlignment="1">
      <alignment horizontal="center" vertical="center" shrinkToFit="1"/>
    </xf>
    <xf numFmtId="0" fontId="2" fillId="2" borderId="0" xfId="0" applyFont="1" applyFill="1" applyAlignment="1">
      <alignment horizontal="center" vertical="center" wrapText="1"/>
    </xf>
    <xf numFmtId="2" fontId="2" fillId="2" borderId="0" xfId="0" applyNumberFormat="1" applyFont="1" applyFill="1" applyAlignment="1">
      <alignment horizontal="center" vertical="center" wrapText="1"/>
    </xf>
    <xf numFmtId="14" fontId="0" fillId="0" borderId="13" xfId="0" applyNumberForma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4" fontId="0" fillId="0" borderId="14" xfId="0" applyNumberFormat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2" fontId="0" fillId="4" borderId="8" xfId="0" applyNumberFormat="1" applyFill="1" applyBorder="1" applyAlignment="1">
      <alignment horizontal="center" vertical="center" shrinkToFit="1"/>
    </xf>
    <xf numFmtId="2" fontId="0" fillId="4" borderId="9" xfId="0" applyNumberForma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164" fontId="2" fillId="0" borderId="0" xfId="0" applyNumberFormat="1" applyFont="1" applyAlignment="1">
      <alignment horizontal="center" vertical="center"/>
    </xf>
    <xf numFmtId="14" fontId="0" fillId="0" borderId="7" xfId="0" applyNumberFormat="1" applyBorder="1" applyAlignment="1" applyProtection="1">
      <alignment horizontal="center" vertical="center"/>
      <protection locked="0"/>
    </xf>
    <xf numFmtId="0" fontId="5" fillId="0" borderId="0" xfId="0" applyFont="1"/>
    <xf numFmtId="14" fontId="6" fillId="3" borderId="5" xfId="0" applyNumberFormat="1" applyFont="1" applyFill="1" applyBorder="1" applyAlignment="1">
      <alignment horizontal="center" vertical="center"/>
    </xf>
    <xf numFmtId="14" fontId="6" fillId="3" borderId="0" xfId="0" applyNumberFormat="1" applyFont="1" applyFill="1" applyAlignment="1">
      <alignment horizontal="center" vertical="center"/>
    </xf>
    <xf numFmtId="14" fontId="0" fillId="0" borderId="8" xfId="0" applyNumberFormat="1" applyBorder="1" applyAlignment="1" applyProtection="1">
      <alignment horizontal="left" vertical="center" shrinkToFit="1"/>
      <protection locked="0"/>
    </xf>
    <xf numFmtId="14" fontId="1" fillId="3" borderId="0" xfId="0" applyNumberFormat="1" applyFont="1" applyFill="1" applyAlignment="1">
      <alignment horizontal="center" vertical="center"/>
    </xf>
    <xf numFmtId="0" fontId="4" fillId="0" borderId="3" xfId="0" applyFont="1" applyBorder="1" applyAlignment="1">
      <alignment horizont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4" fontId="1" fillId="3" borderId="2" xfId="0" applyNumberFormat="1" applyFont="1" applyFill="1" applyBorder="1" applyAlignment="1">
      <alignment horizontal="center" vertical="center"/>
    </xf>
    <xf numFmtId="14" fontId="1" fillId="3" borderId="3" xfId="0" applyNumberFormat="1" applyFont="1" applyFill="1" applyBorder="1" applyAlignment="1">
      <alignment horizontal="center" vertical="center"/>
    </xf>
    <xf numFmtId="14" fontId="1" fillId="3" borderId="4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49"/>
  <sheetViews>
    <sheetView showGridLines="0" tabSelected="1" zoomScaleNormal="100" workbookViewId="0">
      <selection activeCell="I18" sqref="I18"/>
    </sheetView>
  </sheetViews>
  <sheetFormatPr defaultColWidth="11" defaultRowHeight="15.75" x14ac:dyDescent="0.25"/>
  <cols>
    <col min="1" max="1" width="3.875" style="3" customWidth="1"/>
    <col min="2" max="2" width="11.125" style="3" customWidth="1"/>
    <col min="3" max="18" width="10.875" style="3" customWidth="1"/>
    <col min="19" max="21" width="8.875" style="3" customWidth="1"/>
    <col min="22" max="24" width="6.375" style="3" customWidth="1"/>
    <col min="25" max="25" width="10.875" style="2"/>
    <col min="26" max="27" width="14.875" style="2" customWidth="1"/>
    <col min="28" max="28" width="22.875" style="2" customWidth="1"/>
    <col min="29" max="35" width="14.875" style="2" customWidth="1"/>
    <col min="36" max="36" width="6.375" style="2" customWidth="1"/>
    <col min="37" max="37" width="6.375" style="27" customWidth="1"/>
    <col min="38" max="40" width="6.375" style="2" customWidth="1"/>
    <col min="41" max="41" width="10.875" style="2"/>
    <col min="42" max="42" width="10.875" style="1"/>
    <col min="43" max="55" width="10.875" style="50"/>
  </cols>
  <sheetData>
    <row r="1" spans="2:57" x14ac:dyDescent="0.25">
      <c r="X1" s="2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2:57" x14ac:dyDescent="0.25">
      <c r="B2" s="51" t="s">
        <v>178</v>
      </c>
      <c r="C2" s="52"/>
      <c r="D2" s="52"/>
      <c r="E2" s="52"/>
      <c r="F2" s="52"/>
      <c r="G2" s="52"/>
      <c r="H2" s="52"/>
      <c r="I2" s="52"/>
      <c r="X2" s="2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2:57" x14ac:dyDescent="0.25">
      <c r="B3" s="28" t="s">
        <v>100</v>
      </c>
      <c r="C3" s="54" t="s">
        <v>101</v>
      </c>
      <c r="D3" s="54"/>
      <c r="E3" s="54"/>
      <c r="F3" s="54"/>
      <c r="G3" s="29" t="s">
        <v>134</v>
      </c>
      <c r="H3" s="29" t="s">
        <v>161</v>
      </c>
      <c r="I3" s="30" t="s">
        <v>162</v>
      </c>
      <c r="X3" s="2"/>
      <c r="Z3" s="2" t="s">
        <v>92</v>
      </c>
      <c r="AA3" s="2" t="s">
        <v>23</v>
      </c>
      <c r="AB3" s="2" t="s">
        <v>26</v>
      </c>
      <c r="AC3" s="2" t="s">
        <v>20</v>
      </c>
      <c r="AD3" s="2" t="s">
        <v>21</v>
      </c>
      <c r="AE3" s="2" t="s">
        <v>24</v>
      </c>
      <c r="AF3" s="2" t="s">
        <v>96</v>
      </c>
      <c r="AG3" s="2" t="s">
        <v>22</v>
      </c>
      <c r="AH3" s="2" t="s">
        <v>91</v>
      </c>
      <c r="AI3" s="2" t="s">
        <v>25</v>
      </c>
      <c r="AJ3" s="31" t="s">
        <v>93</v>
      </c>
      <c r="AK3" s="32"/>
      <c r="AL3" s="31" t="s">
        <v>94</v>
      </c>
      <c r="AM3" s="31"/>
      <c r="AN3" s="31" t="s">
        <v>95</v>
      </c>
      <c r="AP3" s="2" t="s">
        <v>92</v>
      </c>
      <c r="AQ3" s="2" t="s">
        <v>23</v>
      </c>
      <c r="AR3" s="2" t="s">
        <v>26</v>
      </c>
      <c r="AS3" s="2" t="s">
        <v>20</v>
      </c>
      <c r="AT3" s="2" t="s">
        <v>21</v>
      </c>
      <c r="AU3" s="2" t="s">
        <v>24</v>
      </c>
      <c r="AV3" s="2" t="s">
        <v>96</v>
      </c>
      <c r="AW3" s="2" t="s">
        <v>22</v>
      </c>
      <c r="AX3" s="2" t="s">
        <v>91</v>
      </c>
      <c r="AY3" s="2" t="s">
        <v>25</v>
      </c>
      <c r="AZ3" s="31"/>
      <c r="BA3" s="32"/>
      <c r="BB3" s="31"/>
      <c r="BC3" s="31"/>
      <c r="BD3" s="31"/>
      <c r="BE3" s="2"/>
    </row>
    <row r="4" spans="2:57" ht="36" customHeight="1" x14ac:dyDescent="0.25">
      <c r="B4" s="49" t="s">
        <v>117</v>
      </c>
      <c r="C4" s="53"/>
      <c r="D4" s="53"/>
      <c r="E4" s="53"/>
      <c r="F4" s="53"/>
      <c r="G4" s="9" t="s">
        <v>23</v>
      </c>
      <c r="H4" s="9" t="s">
        <v>24</v>
      </c>
      <c r="I4" s="10" t="s">
        <v>25</v>
      </c>
      <c r="K4" s="2" t="str">
        <f>IF(G4="Changquan","CQ",IF(G4="Nanquan","NQ",IF(G4="Taijiquan","TJQ")))</f>
        <v>NQ</v>
      </c>
      <c r="L4" s="2" t="str">
        <f>IF(H4="Daoshu","CQ",IF(H4="Jianshu","CQ",IF(H4="Nandao","NQ",IF(H4="Taijijian","TJQ"))))</f>
        <v>NQ</v>
      </c>
      <c r="M4" s="2" t="str">
        <f>IF(I4="Gunshu","CQ",IF(I4="Qiangshu","CQ",IF(I4="Nangun","NQ")))</f>
        <v>NQ</v>
      </c>
      <c r="N4" s="2"/>
      <c r="O4" s="2"/>
      <c r="P4" s="2"/>
      <c r="X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7"/>
      <c r="BB4" s="2"/>
      <c r="BC4" s="2"/>
      <c r="BD4" s="2"/>
      <c r="BE4" s="2"/>
    </row>
    <row r="5" spans="2:57" ht="15.95" customHeight="1" x14ac:dyDescent="0.25">
      <c r="C5" s="33"/>
      <c r="X5" s="2"/>
      <c r="Y5" s="2" t="s">
        <v>102</v>
      </c>
      <c r="Z5" s="2" t="str">
        <f>IF(OR($C$8=AP5,$D$8=AP5,$E$8=AP5,$F$8=AP5,$G$8=AP5,$H$8=AP5,$I$8=AP5,$J$8=AP5,$K$8=AP5,$L$8=AP5,$M$8=AP5,$N$8=AP5,$O$8=AP5,$P$8=AP5,$Q$8=AP5,$R$8=AP5),"",AP5)</f>
        <v>Quan 1</v>
      </c>
      <c r="AA5" s="2" t="str">
        <f t="shared" ref="AA5:AB5" si="0">IF(OR($C$8=AQ5,$D$8=AQ5,$E$8=AQ5,$F$8=AQ5,$G$8=AQ5,$H$8=AQ5,$I$8=AQ5,$J$8=AQ5,$K$8=AQ5,$L$8=AQ5,$M$8=AQ5,$N$8=AQ5,$O$8=AQ5,$P$8=AQ5,$Q$8=AQ5,$R$8=AQ5),"",AQ5)</f>
        <v>Hu Zhao</v>
      </c>
      <c r="AB5" s="2" t="str">
        <f t="shared" si="0"/>
        <v>Lan Que Wei</v>
      </c>
      <c r="AC5" s="2" t="str">
        <f>IF(OR($C$9=AS5,$D$9=AS5,$E$9=AS5,$F$9=AS5,$G$9=AS5,$H$9=AS5,$I$9=AS5,$J$9=AS5,$K$9=AS5,$L$9=AS5,$M$9=AS5,$N$9=AS5,$O$9=AS5,$P$9=AS5,$Q$9=AS5,$R$9=AS5),"",AS5)</f>
        <v>Chan Tou</v>
      </c>
      <c r="AD5" s="2" t="str">
        <f t="shared" ref="AD5:AF5" si="1">IF(OR($C$9=AT5,$D$9=AT5,$E$9=AT5,$F$9=AT5,$G$9=AT5,$H$9=AT5,$I$9=AT5,$J$9=AT5,$K$9=AT5,$L$9=AT5,$M$9=AT5,$N$9=AT5,$O$9=AT5,$P$9=AT5,$Q$9=AT5,$R$9=AT5),"",AT5)</f>
        <v>Ci Jian</v>
      </c>
      <c r="AE5" s="2" t="str">
        <f t="shared" si="1"/>
        <v>Chan Tou</v>
      </c>
      <c r="AF5" s="2" t="str">
        <f t="shared" si="1"/>
        <v>Ci Jian</v>
      </c>
      <c r="AG5" s="2" t="str">
        <f>IF(OR($C$10=AW5,$D$10=AW5,$E$10=AW5,$F$10=AW5,$G$10=AW5,$H$10=AW5,$I$10=AW5,$J$10=AW5,$K$10=AW5,$L$10=AW5,$M$10=AW5,$N$10=AW5,$O$10=AW5,$P$10=AW5,$Q$10=AW5,$R$10=AW5),"",AW5)</f>
        <v>Ping Lung Gun</v>
      </c>
      <c r="AH5" s="2" t="str">
        <f t="shared" ref="AH5:AI5" si="2">IF(OR($C$10=AX5,$D$10=AX5,$E$10=AX5,$F$10=AX5,$G$10=AX5,$H$10=AX5,$I$10=AX5,$J$10=AX5,$K$10=AX5,$L$10=AX5,$M$10=AX5,$N$10=AX5,$O$10=AX5,$P$10=AX5,$Q$10=AX5,$R$10=AX5),"",AX5)</f>
        <v>Lan Qiang</v>
      </c>
      <c r="AI5" s="2" t="str">
        <f t="shared" si="2"/>
        <v>Pi Gun</v>
      </c>
      <c r="AJ5" s="34" t="s">
        <v>136</v>
      </c>
      <c r="AK5" s="35">
        <v>0.2</v>
      </c>
      <c r="AL5" s="34" t="s">
        <v>141</v>
      </c>
      <c r="AM5" s="35">
        <v>0.2</v>
      </c>
      <c r="AN5" s="34" t="s">
        <v>168</v>
      </c>
      <c r="AO5" s="35">
        <v>0.2</v>
      </c>
      <c r="AP5" s="2" t="s">
        <v>27</v>
      </c>
      <c r="AQ5" s="2" t="s">
        <v>48</v>
      </c>
      <c r="AR5" s="2" t="s">
        <v>84</v>
      </c>
      <c r="AS5" s="2" t="s">
        <v>32</v>
      </c>
      <c r="AT5" s="2" t="s">
        <v>40</v>
      </c>
      <c r="AU5" s="2" t="s">
        <v>32</v>
      </c>
      <c r="AV5" s="2" t="s">
        <v>40</v>
      </c>
      <c r="AW5" s="2" t="s">
        <v>67</v>
      </c>
      <c r="AX5" s="2" t="s">
        <v>74</v>
      </c>
      <c r="AY5" s="2" t="s">
        <v>56</v>
      </c>
      <c r="AZ5" s="34"/>
      <c r="BA5" s="35"/>
      <c r="BB5" s="34"/>
      <c r="BC5" s="35"/>
      <c r="BD5" s="34"/>
      <c r="BE5" s="35"/>
    </row>
    <row r="6" spans="2:57" ht="15.95" customHeight="1" x14ac:dyDescent="0.25">
      <c r="B6" s="59" t="s">
        <v>173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1"/>
      <c r="X6" s="2"/>
      <c r="Y6" s="2" t="s">
        <v>128</v>
      </c>
      <c r="Z6" s="2" t="str">
        <f t="shared" ref="Z6:Z20" si="3">IF(OR($C$8=AP6,$D$8=AP6,$E$8=AP6,$F$8=AP6,$G$8=AP6,$H$8=AP6,$I$8=AP6,$J$8=AP6,$K$8=AP6,$L$8=AP6,$M$8=AP6,$N$8=AP6,$O$8=AP6,$P$8=AP6,$Q$8=AP6,$R$8=AP6),"",AP6)</f>
        <v>Quan 2</v>
      </c>
      <c r="AA6" s="2" t="str">
        <f t="shared" ref="AA6:AA16" si="4">IF(OR($C$8=AQ6,$D$8=AQ6,$E$8=AQ6,$F$8=AQ6,$G$8=AQ6,$H$8=AQ6,$I$8=AQ6,$J$8=AQ6,$K$8=AQ6,$L$8=AQ6,$M$8=AQ6,$N$8=AQ6,$O$8=AQ6,$P$8=AQ6,$Q$8=AQ6,$R$8=AQ6),"",AQ6)</f>
        <v>Gua Gai Quan</v>
      </c>
      <c r="AB6" s="2" t="str">
        <f t="shared" ref="AB6:AB17" si="5">IF(OR($C$8=AR6,$D$8=AR6,$E$8=AR6,$F$8=AR6,$G$8=AR6,$H$8=AR6,$I$8=AR6,$J$8=AR6,$K$8=AR6,$L$8=AR6,$M$8=AR6,$N$8=AR6,$O$8=AR6,$P$8=AR6,$Q$8=AR6,$R$8=AR6),"",AR6)</f>
        <v>Zuo You Ye Ma Feng Zhong</v>
      </c>
      <c r="AC6" s="2" t="str">
        <f t="shared" ref="AC6:AC15" si="6">IF(OR($C$9=AS6,$D$9=AS6,$E$9=AS6,$F$9=AS6,$G$9=AS6,$H$9=AS6,$I$9=AS6,$J$9=AS6,$K$9=AS6,$L$9=AS6,$M$9=AS6,$N$9=AS6,$O$9=AS6,$P$9=AS6,$Q$9=AS6,$R$9=AS6),"",AS6)</f>
        <v>Guo Nao</v>
      </c>
      <c r="AD6" s="2" t="str">
        <f t="shared" ref="AD6:AD15" si="7">IF(OR($C$9=AT6,$D$9=AT6,$E$9=AT6,$F$9=AT6,$G$9=AT6,$H$9=AT6,$I$9=AT6,$J$9=AT6,$K$9=AT6,$L$9=AT6,$M$9=AT6,$N$9=AT6,$O$9=AT6,$P$9=AT6,$Q$9=AT6,$R$9=AT6),"",AT6)</f>
        <v>Gua Jian</v>
      </c>
      <c r="AE6" s="2" t="str">
        <f t="shared" ref="AE6:AE15" si="8">IF(OR($C$9=AU6,$D$9=AU6,$E$9=AU6,$F$9=AU6,$G$9=AU6,$H$9=AU6,$I$9=AU6,$J$9=AU6,$K$9=AU6,$L$9=AU6,$M$9=AU6,$N$9=AU6,$O$9=AU6,$P$9=AU6,$Q$9=AU6,$R$9=AU6),"",AU6)</f>
        <v>Guo Não</v>
      </c>
      <c r="AF6" s="2" t="str">
        <f t="shared" ref="AF6:AF15" si="9">IF(OR($C$9=AV6,$D$9=AV6,$E$9=AV6,$F$9=AV6,$G$9=AV6,$H$9=AV6,$I$9=AV6,$J$9=AV6,$K$9=AV6,$L$9=AV6,$M$9=AV6,$N$9=AV6,$O$9=AV6,$P$9=AV6,$Q$9=AV6,$R$9=AV6),"",AV6)</f>
        <v>Zuo You Gua Jian</v>
      </c>
      <c r="AG6" s="2" t="str">
        <f t="shared" ref="AG6:AG15" si="10">IF(OR($C$10=AW6,$D$10=AW6,$E$10=AW6,$F$10=AW6,$G$10=AW6,$H$10=AW6,$I$10=AW6,$J$10=AW6,$K$10=AW6,$L$10=AW6,$M$10=AW6,$N$10=AW6,$O$10=AW6,$P$10=AW6,$Q$10=AW6,$R$10=AW6),"",AW6)</f>
        <v>Pi Gun</v>
      </c>
      <c r="AH6" s="2" t="str">
        <f t="shared" ref="AH6:AH15" si="11">IF(OR($C$10=AX6,$D$10=AX6,$E$10=AX6,$F$10=AX6,$G$10=AX6,$H$10=AX6,$I$10=AX6,$J$10=AX6,$K$10=AX6,$L$10=AX6,$M$10=AX6,$N$10=AX6,$O$10=AX6,$P$10=AX6,$Q$10=AX6,$R$10=AX6),"",AX6)</f>
        <v>Na Qiang</v>
      </c>
      <c r="AI6" s="2" t="str">
        <f t="shared" ref="AI6:AI16" si="12">IF(OR($C$10=AY6,$D$10=AY6,$E$10=AY6,$F$10=AY6,$G$10=AY6,$H$10=AY6,$I$10=AY6,$J$10=AY6,$K$10=AY6,$L$10=AY6,$M$10=AY6,$N$10=AY6,$O$10=AY6,$P$10=AY6,$Q$10=AY6,$R$10=AY6),"",AY6)</f>
        <v>Beng Gun</v>
      </c>
      <c r="AJ6" s="34" t="s">
        <v>137</v>
      </c>
      <c r="AK6" s="35">
        <v>0.2</v>
      </c>
      <c r="AL6" s="34" t="s">
        <v>142</v>
      </c>
      <c r="AM6" s="35">
        <v>0.2</v>
      </c>
      <c r="AN6" s="34" t="s">
        <v>169</v>
      </c>
      <c r="AO6" s="35">
        <v>0.2</v>
      </c>
      <c r="AP6" s="2" t="s">
        <v>29</v>
      </c>
      <c r="AQ6" s="2" t="s">
        <v>49</v>
      </c>
      <c r="AR6" s="2" t="s">
        <v>177</v>
      </c>
      <c r="AS6" s="2" t="s">
        <v>98</v>
      </c>
      <c r="AT6" s="2" t="s">
        <v>41</v>
      </c>
      <c r="AU6" s="2" t="s">
        <v>33</v>
      </c>
      <c r="AV6" s="2" t="s">
        <v>81</v>
      </c>
      <c r="AW6" s="2" t="s">
        <v>56</v>
      </c>
      <c r="AX6" s="2" t="s">
        <v>75</v>
      </c>
      <c r="AY6" s="2" t="s">
        <v>69</v>
      </c>
      <c r="AZ6" s="34"/>
      <c r="BA6" s="35"/>
      <c r="BB6" s="34"/>
      <c r="BC6" s="35"/>
      <c r="BD6" s="34"/>
      <c r="BE6" s="35"/>
    </row>
    <row r="7" spans="2:57" ht="18" customHeight="1" x14ac:dyDescent="0.25">
      <c r="B7" s="28" t="s">
        <v>135</v>
      </c>
      <c r="C7" s="29" t="s">
        <v>0</v>
      </c>
      <c r="D7" s="29" t="s">
        <v>1</v>
      </c>
      <c r="E7" s="29" t="s">
        <v>2</v>
      </c>
      <c r="F7" s="29" t="s">
        <v>3</v>
      </c>
      <c r="G7" s="29" t="s">
        <v>4</v>
      </c>
      <c r="H7" s="29" t="s">
        <v>5</v>
      </c>
      <c r="I7" s="29" t="s">
        <v>6</v>
      </c>
      <c r="J7" s="29" t="s">
        <v>7</v>
      </c>
      <c r="K7" s="29" t="s">
        <v>8</v>
      </c>
      <c r="L7" s="29" t="s">
        <v>9</v>
      </c>
      <c r="M7" s="29" t="s">
        <v>10</v>
      </c>
      <c r="N7" s="29" t="s">
        <v>11</v>
      </c>
      <c r="O7" s="29" t="s">
        <v>17</v>
      </c>
      <c r="P7" s="29" t="s">
        <v>18</v>
      </c>
      <c r="Q7" s="29" t="s">
        <v>19</v>
      </c>
      <c r="R7" s="30" t="s">
        <v>97</v>
      </c>
      <c r="S7" s="8"/>
      <c r="T7" s="8"/>
      <c r="U7" s="7"/>
      <c r="V7" s="7"/>
      <c r="W7" s="7"/>
      <c r="X7" s="26"/>
      <c r="Y7" s="2" t="s">
        <v>103</v>
      </c>
      <c r="Z7" s="2" t="str">
        <f t="shared" si="3"/>
        <v>Quan 3</v>
      </c>
      <c r="AA7" s="2" t="str">
        <f t="shared" si="4"/>
        <v>Pao Quan</v>
      </c>
      <c r="AB7" s="2" t="str">
        <f t="shared" si="5"/>
        <v>Zuo You Lou Xi Ao Bu</v>
      </c>
      <c r="AC7" s="2" t="str">
        <f t="shared" si="6"/>
        <v>Pi Dao</v>
      </c>
      <c r="AD7" s="2" t="str">
        <f t="shared" si="7"/>
        <v>Liao Jian</v>
      </c>
      <c r="AE7" s="2" t="str">
        <f t="shared" si="8"/>
        <v>Pi Dao</v>
      </c>
      <c r="AF7" s="2" t="str">
        <f t="shared" si="9"/>
        <v>Liao Jian</v>
      </c>
      <c r="AG7" s="2" t="str">
        <f t="shared" si="10"/>
        <v>Yun Gun</v>
      </c>
      <c r="AH7" s="2" t="str">
        <f t="shared" si="11"/>
        <v>Zha Qiang</v>
      </c>
      <c r="AI7" s="2" t="str">
        <f t="shared" si="12"/>
        <v>Jiao Gun</v>
      </c>
      <c r="AJ7" s="34" t="s">
        <v>138</v>
      </c>
      <c r="AK7" s="35">
        <v>0.2</v>
      </c>
      <c r="AL7" s="34" t="s">
        <v>143</v>
      </c>
      <c r="AM7" s="35">
        <v>0.2</v>
      </c>
      <c r="AN7" s="34" t="s">
        <v>170</v>
      </c>
      <c r="AO7" s="35">
        <v>0.2</v>
      </c>
      <c r="AP7" s="2" t="s">
        <v>28</v>
      </c>
      <c r="AQ7" s="2" t="s">
        <v>50</v>
      </c>
      <c r="AR7" s="2" t="s">
        <v>85</v>
      </c>
      <c r="AS7" s="2" t="s">
        <v>34</v>
      </c>
      <c r="AT7" s="2" t="s">
        <v>44</v>
      </c>
      <c r="AU7" s="2" t="s">
        <v>34</v>
      </c>
      <c r="AV7" s="2" t="s">
        <v>44</v>
      </c>
      <c r="AW7" s="2" t="s">
        <v>68</v>
      </c>
      <c r="AX7" s="2" t="s">
        <v>76</v>
      </c>
      <c r="AY7" s="2" t="s">
        <v>57</v>
      </c>
      <c r="AZ7" s="34"/>
      <c r="BA7" s="35"/>
      <c r="BB7" s="34"/>
      <c r="BC7" s="35"/>
      <c r="BD7" s="34"/>
      <c r="BE7" s="35"/>
    </row>
    <row r="8" spans="2:57" ht="48" customHeight="1" x14ac:dyDescent="0.25">
      <c r="B8" s="36" t="str">
        <f>IF(G4=FALSE,"",G4)</f>
        <v>Nanquan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2"/>
      <c r="S8" s="33"/>
      <c r="T8" s="33"/>
      <c r="U8" s="37"/>
      <c r="V8" s="37"/>
      <c r="W8" s="37"/>
      <c r="X8" s="4"/>
      <c r="Y8" s="2" t="s">
        <v>104</v>
      </c>
      <c r="Z8" s="2" t="str">
        <f t="shared" si="3"/>
        <v>Zhang 1</v>
      </c>
      <c r="AA8" s="2" t="str">
        <f t="shared" si="4"/>
        <v>Gun Qiao</v>
      </c>
      <c r="AB8" s="2" t="str">
        <f t="shared" si="5"/>
        <v>Yun Shou</v>
      </c>
      <c r="AC8" s="2" t="str">
        <f t="shared" si="6"/>
        <v>Zha Dao</v>
      </c>
      <c r="AD8" s="2" t="str">
        <f t="shared" si="7"/>
        <v>Dian Jian</v>
      </c>
      <c r="AE8" s="2" t="str">
        <f t="shared" si="8"/>
        <v>Mo Dao</v>
      </c>
      <c r="AF8" s="2" t="str">
        <f t="shared" si="9"/>
        <v>Dian Jian</v>
      </c>
      <c r="AG8" s="2" t="str">
        <f t="shared" si="10"/>
        <v>Beng Gun</v>
      </c>
      <c r="AH8" s="2" t="str">
        <f t="shared" si="11"/>
        <v>Chuan Qiang</v>
      </c>
      <c r="AI8" s="2" t="str">
        <f t="shared" si="12"/>
        <v>Gun Ya Gun</v>
      </c>
      <c r="AJ8" s="34" t="s">
        <v>139</v>
      </c>
      <c r="AK8" s="35">
        <v>0.2</v>
      </c>
      <c r="AL8" s="34" t="s">
        <v>144</v>
      </c>
      <c r="AM8" s="35">
        <v>0.2</v>
      </c>
      <c r="AN8" s="34" t="s">
        <v>142</v>
      </c>
      <c r="AO8" s="35">
        <v>0.2</v>
      </c>
      <c r="AP8" s="2" t="s">
        <v>30</v>
      </c>
      <c r="AQ8" s="2" t="s">
        <v>51</v>
      </c>
      <c r="AR8" s="2" t="s">
        <v>86</v>
      </c>
      <c r="AS8" s="2" t="s">
        <v>35</v>
      </c>
      <c r="AT8" s="2" t="s">
        <v>42</v>
      </c>
      <c r="AU8" s="2" t="s">
        <v>63</v>
      </c>
      <c r="AV8" s="2" t="s">
        <v>42</v>
      </c>
      <c r="AW8" s="2" t="s">
        <v>69</v>
      </c>
      <c r="AX8" s="2" t="s">
        <v>77</v>
      </c>
      <c r="AY8" s="2" t="s">
        <v>59</v>
      </c>
      <c r="AZ8" s="34"/>
      <c r="BA8" s="35"/>
      <c r="BB8" s="34"/>
      <c r="BC8" s="35"/>
      <c r="BD8" s="34"/>
      <c r="BE8" s="35"/>
    </row>
    <row r="9" spans="2:57" ht="48" customHeight="1" x14ac:dyDescent="0.25">
      <c r="B9" s="38" t="str">
        <f>IF(H4=FALSE,"",H4)</f>
        <v>Nandao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6"/>
      <c r="S9" s="33"/>
      <c r="T9" s="33"/>
      <c r="U9" s="37"/>
      <c r="V9" s="37"/>
      <c r="W9" s="37"/>
      <c r="X9" s="4"/>
      <c r="Y9" s="2" t="s">
        <v>105</v>
      </c>
      <c r="Z9" s="2" t="str">
        <f t="shared" si="3"/>
        <v>Zhang 2</v>
      </c>
      <c r="AA9" s="2" t="str">
        <f t="shared" si="4"/>
        <v>Heng Ding Tui</v>
      </c>
      <c r="AB9" s="2" t="str">
        <f t="shared" si="5"/>
        <v>Chuan Suo</v>
      </c>
      <c r="AC9" s="2" t="str">
        <f t="shared" si="6"/>
        <v>Zhan Dao</v>
      </c>
      <c r="AD9" s="2" t="str">
        <f t="shared" si="7"/>
        <v>Pi Jian</v>
      </c>
      <c r="AE9" s="2" t="str">
        <f t="shared" si="8"/>
        <v>Ge Dao</v>
      </c>
      <c r="AF9" s="2" t="str">
        <f t="shared" si="9"/>
        <v>Pi Jian</v>
      </c>
      <c r="AG9" s="2" t="str">
        <f t="shared" si="10"/>
        <v>Jiao Gun</v>
      </c>
      <c r="AH9" s="2" t="str">
        <f t="shared" si="11"/>
        <v>Beng Qiang</v>
      </c>
      <c r="AI9" s="2" t="str">
        <f t="shared" si="12"/>
        <v>Ge Gun</v>
      </c>
      <c r="AJ9" s="34" t="s">
        <v>140</v>
      </c>
      <c r="AK9" s="35">
        <v>0.2</v>
      </c>
      <c r="AL9" s="34" t="s">
        <v>146</v>
      </c>
      <c r="AM9" s="35">
        <v>0.2</v>
      </c>
      <c r="AN9" s="34" t="s">
        <v>143</v>
      </c>
      <c r="AO9" s="35">
        <v>0.2</v>
      </c>
      <c r="AP9" s="2" t="s">
        <v>31</v>
      </c>
      <c r="AQ9" s="2" t="s">
        <v>52</v>
      </c>
      <c r="AR9" s="2" t="s">
        <v>87</v>
      </c>
      <c r="AS9" s="2" t="s">
        <v>36</v>
      </c>
      <c r="AT9" s="2" t="s">
        <v>45</v>
      </c>
      <c r="AU9" s="2" t="s">
        <v>64</v>
      </c>
      <c r="AV9" s="2" t="s">
        <v>45</v>
      </c>
      <c r="AW9" s="2" t="s">
        <v>57</v>
      </c>
      <c r="AX9" s="2" t="s">
        <v>78</v>
      </c>
      <c r="AY9" s="2" t="s">
        <v>58</v>
      </c>
      <c r="AZ9" s="34"/>
      <c r="BA9" s="35"/>
      <c r="BB9" s="34"/>
      <c r="BC9" s="35"/>
      <c r="BD9" s="34"/>
      <c r="BE9" s="35"/>
    </row>
    <row r="10" spans="2:57" ht="48" customHeight="1" x14ac:dyDescent="0.25">
      <c r="B10" s="39" t="str">
        <f>IF(I4=FALSE,"",I4)</f>
        <v>Nangun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4"/>
      <c r="S10" s="33"/>
      <c r="T10" s="33"/>
      <c r="U10" s="37"/>
      <c r="V10" s="37"/>
      <c r="W10" s="37"/>
      <c r="X10" s="4"/>
      <c r="Y10" s="2" t="s">
        <v>106</v>
      </c>
      <c r="Z10" s="2" t="str">
        <f t="shared" si="3"/>
        <v>Gou</v>
      </c>
      <c r="AA10" s="2" t="str">
        <f t="shared" si="4"/>
        <v>Qi Lin Bu</v>
      </c>
      <c r="AB10" s="2" t="str">
        <f t="shared" si="5"/>
        <v>Yan Shou Gon Chuei</v>
      </c>
      <c r="AC10" s="2" t="str">
        <f t="shared" si="6"/>
        <v>Gua Dao</v>
      </c>
      <c r="AD10" s="2" t="str">
        <f t="shared" si="7"/>
        <v>Ben Jian</v>
      </c>
      <c r="AE10" s="2" t="str">
        <f t="shared" si="8"/>
        <v>Jie Dao</v>
      </c>
      <c r="AF10" s="2" t="str">
        <f t="shared" si="9"/>
        <v>Jie Jian</v>
      </c>
      <c r="AG10" s="2" t="str">
        <f t="shared" si="10"/>
        <v>Chuo Gun</v>
      </c>
      <c r="AH10" s="2" t="str">
        <f t="shared" si="11"/>
        <v>Dian Qiang</v>
      </c>
      <c r="AI10" s="2" t="str">
        <f t="shared" si="12"/>
        <v>Ji Gun</v>
      </c>
      <c r="AJ10" s="34" t="s">
        <v>141</v>
      </c>
      <c r="AK10" s="35">
        <v>0.2</v>
      </c>
      <c r="AL10" s="34" t="s">
        <v>163</v>
      </c>
      <c r="AM10" s="35">
        <v>0.2</v>
      </c>
      <c r="AN10" s="34" t="s">
        <v>171</v>
      </c>
      <c r="AO10" s="35">
        <v>0.3</v>
      </c>
      <c r="AP10" s="2" t="s">
        <v>12</v>
      </c>
      <c r="AQ10" s="2" t="s">
        <v>53</v>
      </c>
      <c r="AR10" s="2" t="s">
        <v>88</v>
      </c>
      <c r="AS10" s="2" t="s">
        <v>37</v>
      </c>
      <c r="AT10" s="2" t="s">
        <v>43</v>
      </c>
      <c r="AU10" s="2" t="s">
        <v>65</v>
      </c>
      <c r="AV10" s="2" t="s">
        <v>46</v>
      </c>
      <c r="AW10" s="2" t="s">
        <v>70</v>
      </c>
      <c r="AX10" s="2" t="s">
        <v>79</v>
      </c>
      <c r="AY10" s="2" t="s">
        <v>60</v>
      </c>
      <c r="AZ10" s="34"/>
      <c r="BA10" s="35"/>
      <c r="BB10" s="34"/>
      <c r="BC10" s="35"/>
      <c r="BD10" s="34"/>
      <c r="BE10" s="35"/>
    </row>
    <row r="11" spans="2:57" ht="17.100000000000001" customHeight="1" x14ac:dyDescent="0.25"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7"/>
      <c r="V11" s="7"/>
      <c r="W11" s="7"/>
      <c r="X11" s="26"/>
      <c r="Y11" s="2" t="s">
        <v>107</v>
      </c>
      <c r="Z11" s="2" t="str">
        <f t="shared" si="3"/>
        <v>Balanço de Perna Estendida</v>
      </c>
      <c r="AA11" s="2" t="str">
        <f t="shared" si="4"/>
        <v>Mabu</v>
      </c>
      <c r="AB11" s="2" t="str">
        <f t="shared" si="5"/>
        <v>Zuo You  Dao Juan Gong</v>
      </c>
      <c r="AC11" s="2" t="str">
        <f t="shared" si="6"/>
        <v>Yun Dao</v>
      </c>
      <c r="AD11" s="2" t="str">
        <f t="shared" si="7"/>
        <v>Jie Jian</v>
      </c>
      <c r="AE11" s="2" t="str">
        <f t="shared" si="8"/>
        <v>Sao Dao</v>
      </c>
      <c r="AF11" s="2" t="str">
        <f t="shared" si="9"/>
        <v>Mo Jian</v>
      </c>
      <c r="AG11" s="2" t="str">
        <f t="shared" si="10"/>
        <v>Li Wu Hua Gun</v>
      </c>
      <c r="AH11" s="2" t="str">
        <f t="shared" si="11"/>
        <v>Li Wu Hua Qiang</v>
      </c>
      <c r="AI11" s="2" t="str">
        <f t="shared" si="12"/>
        <v>Ding Gun</v>
      </c>
      <c r="AJ11" s="34" t="s">
        <v>142</v>
      </c>
      <c r="AK11" s="35">
        <v>0.2</v>
      </c>
      <c r="AL11" s="34" t="s">
        <v>164</v>
      </c>
      <c r="AM11" s="35">
        <v>0.2</v>
      </c>
      <c r="AN11" s="34" t="s">
        <v>149</v>
      </c>
      <c r="AO11" s="35">
        <v>0.3</v>
      </c>
      <c r="AP11" s="2" t="s">
        <v>129</v>
      </c>
      <c r="AQ11" s="2" t="s">
        <v>13</v>
      </c>
      <c r="AR11" s="2" t="s">
        <v>89</v>
      </c>
      <c r="AS11" s="2" t="s">
        <v>38</v>
      </c>
      <c r="AT11" s="2" t="s">
        <v>46</v>
      </c>
      <c r="AU11" s="2" t="s">
        <v>99</v>
      </c>
      <c r="AV11" s="2" t="s">
        <v>82</v>
      </c>
      <c r="AW11" s="2" t="s">
        <v>71</v>
      </c>
      <c r="AX11" s="2" t="s">
        <v>80</v>
      </c>
      <c r="AY11" s="2" t="s">
        <v>61</v>
      </c>
      <c r="AZ11" s="34"/>
      <c r="BA11" s="35"/>
      <c r="BB11" s="34"/>
      <c r="BC11" s="35"/>
      <c r="BD11" s="34"/>
      <c r="BE11" s="35"/>
    </row>
    <row r="12" spans="2:57" ht="17.100000000000001" customHeight="1" x14ac:dyDescent="0.25">
      <c r="B12" s="62" t="s">
        <v>172</v>
      </c>
      <c r="C12" s="63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4"/>
      <c r="V12" s="37"/>
      <c r="W12" s="37"/>
      <c r="X12" s="4"/>
      <c r="Y12" s="2" t="s">
        <v>127</v>
      </c>
      <c r="Z12" s="2" t="str">
        <f t="shared" si="3"/>
        <v>Flexão para Extensão</v>
      </c>
      <c r="AA12" s="2" t="str">
        <f t="shared" si="4"/>
        <v>Gongbu</v>
      </c>
      <c r="AB12" s="2" t="str">
        <f t="shared" si="5"/>
        <v>Ban Lan Chui</v>
      </c>
      <c r="AC12" s="2" t="str">
        <f t="shared" si="6"/>
        <v>Bei Hua Dao</v>
      </c>
      <c r="AD12" s="2" t="str">
        <f t="shared" si="7"/>
        <v>Jian Wan Hua</v>
      </c>
      <c r="AE12" s="2" t="str">
        <f t="shared" si="8"/>
        <v>Jian Wan Hua Dao</v>
      </c>
      <c r="AF12" s="2" t="str">
        <f t="shared" si="9"/>
        <v>Jiao Jian</v>
      </c>
      <c r="AG12" s="2" t="str">
        <f t="shared" si="10"/>
        <v>Ti Liao Hua Gun</v>
      </c>
      <c r="AH12" s="2" t="str">
        <f t="shared" si="11"/>
        <v>Tiao Ba</v>
      </c>
      <c r="AI12" s="2" t="str">
        <f t="shared" si="12"/>
        <v>Pao Gun</v>
      </c>
      <c r="AJ12" s="34" t="s">
        <v>143</v>
      </c>
      <c r="AK12" s="35">
        <v>0.2</v>
      </c>
      <c r="AL12" s="34" t="s">
        <v>165</v>
      </c>
      <c r="AM12" s="35">
        <v>0.2</v>
      </c>
      <c r="AN12" s="34" t="s">
        <v>150</v>
      </c>
      <c r="AO12" s="35">
        <v>0.3</v>
      </c>
      <c r="AP12" s="2" t="s">
        <v>130</v>
      </c>
      <c r="AQ12" s="2" t="s">
        <v>179</v>
      </c>
      <c r="AR12" s="2" t="s">
        <v>90</v>
      </c>
      <c r="AS12" s="2" t="s">
        <v>39</v>
      </c>
      <c r="AT12" s="2" t="s">
        <v>47</v>
      </c>
      <c r="AU12" s="2" t="s">
        <v>66</v>
      </c>
      <c r="AV12" s="2" t="s">
        <v>83</v>
      </c>
      <c r="AW12" s="2" t="s">
        <v>72</v>
      </c>
      <c r="AX12" s="2" t="s">
        <v>73</v>
      </c>
      <c r="AY12" s="2" t="s">
        <v>62</v>
      </c>
      <c r="AZ12" s="34"/>
      <c r="BA12" s="35"/>
      <c r="BB12" s="34"/>
      <c r="BC12" s="35"/>
      <c r="BD12" s="34"/>
      <c r="BE12" s="35"/>
    </row>
    <row r="13" spans="2:57" ht="17.100000000000001" customHeight="1" x14ac:dyDescent="0.25">
      <c r="B13" s="40" t="s">
        <v>135</v>
      </c>
      <c r="C13" s="41">
        <v>1</v>
      </c>
      <c r="D13" s="41">
        <v>2</v>
      </c>
      <c r="E13" s="41">
        <v>3</v>
      </c>
      <c r="F13" s="41">
        <v>4</v>
      </c>
      <c r="G13" s="41">
        <v>5</v>
      </c>
      <c r="H13" s="41">
        <v>6</v>
      </c>
      <c r="I13" s="41">
        <v>7</v>
      </c>
      <c r="J13" s="41">
        <v>8</v>
      </c>
      <c r="K13" s="41">
        <v>9</v>
      </c>
      <c r="L13" s="41">
        <v>10</v>
      </c>
      <c r="M13" s="41">
        <v>11</v>
      </c>
      <c r="N13" s="41">
        <v>12</v>
      </c>
      <c r="O13" s="41">
        <v>13</v>
      </c>
      <c r="P13" s="41">
        <v>14</v>
      </c>
      <c r="Q13" s="41">
        <v>15</v>
      </c>
      <c r="R13" s="41">
        <v>16</v>
      </c>
      <c r="S13" s="41" t="s">
        <v>158</v>
      </c>
      <c r="T13" s="41" t="s">
        <v>159</v>
      </c>
      <c r="U13" s="42" t="s">
        <v>160</v>
      </c>
      <c r="V13" s="37"/>
      <c r="W13" s="37"/>
      <c r="X13" s="4"/>
      <c r="Y13" s="2" t="s">
        <v>108</v>
      </c>
      <c r="Z13" s="2" t="str">
        <f t="shared" si="3"/>
        <v>Rasteira</v>
      </c>
      <c r="AA13" s="2" t="str">
        <f t="shared" si="4"/>
        <v>Pubu</v>
      </c>
      <c r="AB13" s="2" t="str">
        <f t="shared" si="5"/>
        <v>Técnica de Membro Inferior 1</v>
      </c>
      <c r="AC13" s="2" t="str">
        <f t="shared" si="6"/>
        <v>Gongbu</v>
      </c>
      <c r="AD13" s="2" t="str">
        <f t="shared" si="7"/>
        <v>Equilíbrio</v>
      </c>
      <c r="AE13" s="2" t="str">
        <f t="shared" si="8"/>
        <v>Mabu</v>
      </c>
      <c r="AF13" s="2" t="str">
        <f t="shared" si="9"/>
        <v>Gongbu</v>
      </c>
      <c r="AG13" s="2" t="str">
        <f t="shared" si="10"/>
        <v>Gongbu</v>
      </c>
      <c r="AH13" s="2" t="str">
        <f t="shared" si="11"/>
        <v>Gongbu</v>
      </c>
      <c r="AI13" s="2" t="str">
        <f t="shared" si="12"/>
        <v>Mabu</v>
      </c>
      <c r="AJ13" s="34" t="s">
        <v>144</v>
      </c>
      <c r="AK13" s="35">
        <v>0.2</v>
      </c>
      <c r="AL13" s="34" t="s">
        <v>166</v>
      </c>
      <c r="AM13" s="35">
        <v>0.2</v>
      </c>
      <c r="AN13" s="34" t="s">
        <v>151</v>
      </c>
      <c r="AO13" s="35">
        <v>0.3</v>
      </c>
      <c r="AP13" s="2" t="s">
        <v>131</v>
      </c>
      <c r="AQ13" s="2" t="s">
        <v>15</v>
      </c>
      <c r="AR13" s="2" t="s">
        <v>175</v>
      </c>
      <c r="AS13" s="2" t="s">
        <v>179</v>
      </c>
      <c r="AT13" s="2" t="s">
        <v>133</v>
      </c>
      <c r="AU13" s="2" t="s">
        <v>13</v>
      </c>
      <c r="AV13" s="2" t="s">
        <v>179</v>
      </c>
      <c r="AW13" s="2" t="s">
        <v>179</v>
      </c>
      <c r="AX13" s="2" t="s">
        <v>179</v>
      </c>
      <c r="AY13" s="2" t="s">
        <v>13</v>
      </c>
      <c r="AZ13" s="34"/>
      <c r="BA13" s="35"/>
      <c r="BB13" s="34"/>
      <c r="BC13" s="35"/>
      <c r="BD13" s="34"/>
      <c r="BE13" s="35"/>
    </row>
    <row r="14" spans="2:57" ht="32.1" customHeight="1" x14ac:dyDescent="0.25">
      <c r="B14" s="56" t="str">
        <f>IF(G4=FALSE,"",G4)</f>
        <v>Nanquan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18" t="str">
        <f>"---"</f>
        <v>---</v>
      </c>
      <c r="T14" s="18" t="str">
        <f>"---"</f>
        <v>---</v>
      </c>
      <c r="U14" s="43" t="str">
        <f>"---"</f>
        <v>---</v>
      </c>
      <c r="V14" s="37"/>
      <c r="W14" s="37"/>
      <c r="X14" s="4"/>
      <c r="Y14" s="2" t="s">
        <v>109</v>
      </c>
      <c r="Z14" s="2" t="str">
        <f t="shared" si="3"/>
        <v>Cotovelo Ofensivo</v>
      </c>
      <c r="AA14" s="2" t="str">
        <f t="shared" si="4"/>
        <v>Xubu</v>
      </c>
      <c r="AB14" s="2" t="str">
        <f t="shared" si="5"/>
        <v>Técnica de Membro Inferior 2</v>
      </c>
      <c r="AC14" s="2" t="str">
        <f t="shared" si="6"/>
        <v>Pubu</v>
      </c>
      <c r="AD14" s="2" t="str">
        <f t="shared" si="7"/>
        <v>Gongbu</v>
      </c>
      <c r="AE14" s="2" t="str">
        <f t="shared" si="8"/>
        <v>Gongbu</v>
      </c>
      <c r="AF14" s="2" t="str">
        <f t="shared" si="9"/>
        <v>Pubu</v>
      </c>
      <c r="AG14" s="2" t="str">
        <f t="shared" si="10"/>
        <v>Pubu</v>
      </c>
      <c r="AH14" s="2" t="str">
        <f t="shared" si="11"/>
        <v>Pubu</v>
      </c>
      <c r="AI14" s="2" t="str">
        <f t="shared" si="12"/>
        <v>Gongbu</v>
      </c>
      <c r="AJ14" s="34" t="s">
        <v>145</v>
      </c>
      <c r="AK14" s="35">
        <v>0.2</v>
      </c>
      <c r="AL14" s="34" t="s">
        <v>148</v>
      </c>
      <c r="AM14" s="35">
        <v>0.3</v>
      </c>
      <c r="AN14" s="34" t="s">
        <v>155</v>
      </c>
      <c r="AO14" s="35">
        <v>0.4</v>
      </c>
      <c r="AP14" s="2" t="s">
        <v>132</v>
      </c>
      <c r="AQ14" s="2" t="s">
        <v>16</v>
      </c>
      <c r="AR14" s="2" t="s">
        <v>176</v>
      </c>
      <c r="AS14" s="2" t="s">
        <v>15</v>
      </c>
      <c r="AT14" s="2" t="s">
        <v>179</v>
      </c>
      <c r="AU14" s="2" t="s">
        <v>179</v>
      </c>
      <c r="AV14" s="2" t="s">
        <v>15</v>
      </c>
      <c r="AW14" s="2" t="s">
        <v>15</v>
      </c>
      <c r="AX14" s="2" t="s">
        <v>15</v>
      </c>
      <c r="AY14" s="2" t="s">
        <v>179</v>
      </c>
      <c r="AZ14" s="34"/>
      <c r="BA14" s="35"/>
      <c r="BB14" s="34"/>
      <c r="BC14" s="35"/>
      <c r="BD14" s="34"/>
      <c r="BE14" s="35"/>
    </row>
    <row r="15" spans="2:57" ht="32.1" customHeight="1" x14ac:dyDescent="0.25">
      <c r="B15" s="57"/>
      <c r="C15" s="22" t="str">
        <f t="shared" ref="C15:R15" si="13">IFERROR(IF($K$4="CQ",VLOOKUP(C14,$AJ:$AK,2,FALSE),IF($K$4="NQ",VLOOKUP(C14,$AL:$AM,2,FALSE),IF($K$4="TJQ",VLOOKUP(C14,$AN:$AO,2,FALSE),""))),"")</f>
        <v/>
      </c>
      <c r="D15" s="22" t="str">
        <f t="shared" si="13"/>
        <v/>
      </c>
      <c r="E15" s="22" t="str">
        <f t="shared" si="13"/>
        <v/>
      </c>
      <c r="F15" s="22" t="str">
        <f t="shared" si="13"/>
        <v/>
      </c>
      <c r="G15" s="22" t="str">
        <f t="shared" si="13"/>
        <v/>
      </c>
      <c r="H15" s="22" t="str">
        <f t="shared" si="13"/>
        <v/>
      </c>
      <c r="I15" s="22" t="str">
        <f t="shared" si="13"/>
        <v/>
      </c>
      <c r="J15" s="22" t="str">
        <f t="shared" si="13"/>
        <v/>
      </c>
      <c r="K15" s="22" t="str">
        <f t="shared" si="13"/>
        <v/>
      </c>
      <c r="L15" s="22" t="str">
        <f t="shared" si="13"/>
        <v/>
      </c>
      <c r="M15" s="22" t="str">
        <f t="shared" si="13"/>
        <v/>
      </c>
      <c r="N15" s="22" t="str">
        <f t="shared" si="13"/>
        <v/>
      </c>
      <c r="O15" s="22" t="str">
        <f t="shared" si="13"/>
        <v/>
      </c>
      <c r="P15" s="22" t="str">
        <f t="shared" si="13"/>
        <v/>
      </c>
      <c r="Q15" s="22" t="str">
        <f t="shared" si="13"/>
        <v/>
      </c>
      <c r="R15" s="22" t="str">
        <f t="shared" si="13"/>
        <v/>
      </c>
      <c r="S15" s="22">
        <f>SUM(C22:R22)</f>
        <v>0</v>
      </c>
      <c r="T15" s="22">
        <f>SUM(C23:R23)</f>
        <v>0</v>
      </c>
      <c r="U15" s="23">
        <f>S15+T15</f>
        <v>0</v>
      </c>
      <c r="V15" s="3" t="str">
        <f>IFERROR(IF(#REF!="CQ",VLOOKUP(O14,$AJ:$AK,2,FALSE),IF(#REF!="NQ",VLOOKUP(O14,$AL:$AM,2,FALSE),IF(#REF!="TJQ",VLOOKUP(O14,$AN:$AO,2,FALSE),""))),"")</f>
        <v/>
      </c>
      <c r="W15" s="3" t="str">
        <f>IFERROR(IF(#REF!="CQ",VLOOKUP(P14,$AJ:$AK,2,FALSE),IF(#REF!="NQ",VLOOKUP(P14,$AL:$AM,2,FALSE),IF(#REF!="TJQ",VLOOKUP(P14,$AN:$AO,2,FALSE),""))),"")</f>
        <v/>
      </c>
      <c r="X15" s="2" t="str">
        <f>IFERROR(IF(#REF!="CQ",VLOOKUP(Q14,$AJ:$AK,2,FALSE),IF(#REF!="NQ",VLOOKUP(Q14,$AL:$AM,2,FALSE),IF(#REF!="TJQ",VLOOKUP(Q14,$AN:$AO,2,FALSE),""))),"")</f>
        <v/>
      </c>
      <c r="Y15" s="2" t="s">
        <v>110</v>
      </c>
      <c r="Z15" s="2" t="str">
        <f t="shared" si="3"/>
        <v>Equilíbrio</v>
      </c>
      <c r="AA15" s="2" t="str">
        <f t="shared" si="4"/>
        <v>Die Bu</v>
      </c>
      <c r="AB15" s="2" t="str">
        <f t="shared" si="5"/>
        <v>Gongbu</v>
      </c>
      <c r="AC15" s="2" t="str">
        <f t="shared" si="6"/>
        <v>Xubu</v>
      </c>
      <c r="AD15" s="2" t="str">
        <f t="shared" si="7"/>
        <v>Pubu</v>
      </c>
      <c r="AE15" s="2" t="str">
        <f t="shared" si="8"/>
        <v>Xubu</v>
      </c>
      <c r="AF15" s="2" t="str">
        <f t="shared" si="9"/>
        <v>Xubu</v>
      </c>
      <c r="AG15" s="2" t="str">
        <f t="shared" si="10"/>
        <v>Xubu</v>
      </c>
      <c r="AH15" s="2" t="str">
        <f t="shared" si="11"/>
        <v>Xubu</v>
      </c>
      <c r="AI15" s="2" t="str">
        <f t="shared" si="12"/>
        <v>Xubu</v>
      </c>
      <c r="AJ15" s="34" t="s">
        <v>146</v>
      </c>
      <c r="AK15" s="35">
        <v>0.2</v>
      </c>
      <c r="AL15" s="34" t="s">
        <v>150</v>
      </c>
      <c r="AM15" s="35">
        <v>0.3</v>
      </c>
      <c r="AN15" s="34" t="s">
        <v>156</v>
      </c>
      <c r="AO15" s="35">
        <v>0.4</v>
      </c>
      <c r="AP15" s="2" t="s">
        <v>133</v>
      </c>
      <c r="AQ15" s="2" t="s">
        <v>54</v>
      </c>
      <c r="AR15" s="2" t="s">
        <v>179</v>
      </c>
      <c r="AS15" s="2" t="s">
        <v>16</v>
      </c>
      <c r="AT15" s="2" t="s">
        <v>15</v>
      </c>
      <c r="AU15" s="2" t="s">
        <v>16</v>
      </c>
      <c r="AV15" s="2" t="s">
        <v>16</v>
      </c>
      <c r="AW15" s="2" t="s">
        <v>16</v>
      </c>
      <c r="AX15" s="2" t="s">
        <v>16</v>
      </c>
      <c r="AY15" s="2" t="s">
        <v>16</v>
      </c>
      <c r="AZ15" s="34"/>
      <c r="BA15" s="35"/>
      <c r="BB15" s="34"/>
      <c r="BC15" s="35"/>
      <c r="BD15" s="34"/>
      <c r="BE15" s="35"/>
    </row>
    <row r="16" spans="2:57" ht="32.1" customHeight="1" x14ac:dyDescent="0.25">
      <c r="B16" s="56" t="str">
        <f>IF(H4=FALSE,"",H4)</f>
        <v>Nandao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21" t="str">
        <f>"---"</f>
        <v>---</v>
      </c>
      <c r="T16" s="21" t="str">
        <f>"---"</f>
        <v>---</v>
      </c>
      <c r="U16" s="44" t="str">
        <f>"---"</f>
        <v>---</v>
      </c>
      <c r="V16" s="37"/>
      <c r="W16" s="37"/>
      <c r="X16" s="4"/>
      <c r="Y16" s="2" t="s">
        <v>111</v>
      </c>
      <c r="Z16" s="2" t="str">
        <f t="shared" si="3"/>
        <v>Mabu</v>
      </c>
      <c r="AA16" s="2" t="str">
        <f t="shared" si="4"/>
        <v>Qi Long Bu</v>
      </c>
      <c r="AB16" s="2" t="str">
        <f t="shared" si="5"/>
        <v>Pubu</v>
      </c>
      <c r="AD16" s="2" t="str">
        <f t="shared" ref="AD16" si="14">IF(OR($C$9=AT16,$D$9=AT16,$E$9=AT16,$F$9=AT16,$G$9=AT16,$H$9=AT16,$I$9=AT16,$J$9=AT16,$K$9=AT16,$L$9=AT16,$M$9=AT16,$N$9=AT16,$O$9=AT16,$P$9=AT16,$Q$9=AT16,$R$9=AT16),"",AT16)</f>
        <v>Xubu</v>
      </c>
      <c r="AE16" s="2" t="str">
        <f t="shared" ref="AE16" si="15">IF(OR($C$9=AU16,$D$9=AU16,$E$9=AU16,$F$9=AU16,$G$9=AU16,$H$9=AU16,$I$9=AU16,$J$9=AU16,$K$9=AU16,$L$9=AU16,$M$9=AU16,$N$9=AU16,$O$9=AU16,$P$9=AU16,$Q$9=AU16,$R$9=AU16),"",AU16)</f>
        <v>Qi Long Bu</v>
      </c>
      <c r="AI16" s="2" t="str">
        <f t="shared" si="12"/>
        <v>Qi Long Bu</v>
      </c>
      <c r="AJ16" s="34" t="s">
        <v>147</v>
      </c>
      <c r="AK16" s="35">
        <v>0.3</v>
      </c>
      <c r="AL16" s="34" t="s">
        <v>151</v>
      </c>
      <c r="AM16" s="35">
        <v>0.3</v>
      </c>
      <c r="AN16" s="34" t="str">
        <f>"+(A)"</f>
        <v>+(A)</v>
      </c>
      <c r="AO16" s="35">
        <v>0.1</v>
      </c>
      <c r="AP16" s="2" t="s">
        <v>13</v>
      </c>
      <c r="AQ16" s="2" t="s">
        <v>55</v>
      </c>
      <c r="AR16" s="2" t="s">
        <v>15</v>
      </c>
      <c r="AS16" s="2"/>
      <c r="AT16" s="2" t="s">
        <v>16</v>
      </c>
      <c r="AU16" s="2" t="s">
        <v>55</v>
      </c>
      <c r="AV16" s="2"/>
      <c r="AW16" s="2"/>
      <c r="AX16" s="2"/>
      <c r="AY16" s="2" t="s">
        <v>55</v>
      </c>
      <c r="AZ16" s="34"/>
      <c r="BA16" s="35"/>
      <c r="BB16" s="34"/>
      <c r="BC16" s="35"/>
      <c r="BD16" s="34"/>
      <c r="BE16" s="35"/>
    </row>
    <row r="17" spans="2:57" ht="32.1" customHeight="1" x14ac:dyDescent="0.25">
      <c r="B17" s="58"/>
      <c r="C17" s="24" t="str">
        <f t="shared" ref="C17:R17" si="16">IFERROR(IF($L$4="CQ",VLOOKUP(C16,$AJ:$AK,2,FALSE),IF($L$4="NQ",VLOOKUP(C16,$AL:$AM,2,FALSE),IF($L$4="TJQ",VLOOKUP(C16,$AN:$AO,2,FALSE),""))),"")</f>
        <v/>
      </c>
      <c r="D17" s="24" t="str">
        <f t="shared" si="16"/>
        <v/>
      </c>
      <c r="E17" s="24" t="str">
        <f t="shared" si="16"/>
        <v/>
      </c>
      <c r="F17" s="24" t="str">
        <f t="shared" si="16"/>
        <v/>
      </c>
      <c r="G17" s="24" t="str">
        <f t="shared" si="16"/>
        <v/>
      </c>
      <c r="H17" s="24" t="str">
        <f t="shared" si="16"/>
        <v/>
      </c>
      <c r="I17" s="24" t="str">
        <f t="shared" si="16"/>
        <v/>
      </c>
      <c r="J17" s="24" t="str">
        <f t="shared" si="16"/>
        <v/>
      </c>
      <c r="K17" s="24" t="str">
        <f t="shared" si="16"/>
        <v/>
      </c>
      <c r="L17" s="24" t="str">
        <f t="shared" si="16"/>
        <v/>
      </c>
      <c r="M17" s="24" t="str">
        <f t="shared" si="16"/>
        <v/>
      </c>
      <c r="N17" s="24" t="str">
        <f t="shared" si="16"/>
        <v/>
      </c>
      <c r="O17" s="24" t="str">
        <f t="shared" si="16"/>
        <v/>
      </c>
      <c r="P17" s="24" t="str">
        <f t="shared" si="16"/>
        <v/>
      </c>
      <c r="Q17" s="24" t="str">
        <f t="shared" si="16"/>
        <v/>
      </c>
      <c r="R17" s="24" t="str">
        <f t="shared" si="16"/>
        <v/>
      </c>
      <c r="S17" s="45">
        <f>SUM(C25:R25)</f>
        <v>0</v>
      </c>
      <c r="T17" s="45">
        <f>SUM(C26:R26)</f>
        <v>0</v>
      </c>
      <c r="U17" s="46">
        <f>S17+T17</f>
        <v>0</v>
      </c>
      <c r="V17" s="37"/>
      <c r="W17" s="37"/>
      <c r="X17" s="4"/>
      <c r="Y17" s="2" t="s">
        <v>112</v>
      </c>
      <c r="Z17" s="2" t="str">
        <f t="shared" si="3"/>
        <v>Xiebu</v>
      </c>
      <c r="AB17" s="2" t="str">
        <f t="shared" si="5"/>
        <v>Xubu</v>
      </c>
      <c r="AJ17" s="34" t="s">
        <v>148</v>
      </c>
      <c r="AK17" s="35">
        <v>0.3</v>
      </c>
      <c r="AL17" s="34" t="s">
        <v>167</v>
      </c>
      <c r="AM17" s="35">
        <v>0.3</v>
      </c>
      <c r="AN17" s="34" t="str">
        <f>"+3A"</f>
        <v>+3A</v>
      </c>
      <c r="AO17" s="35">
        <v>0.1</v>
      </c>
      <c r="AP17" s="2" t="s">
        <v>14</v>
      </c>
      <c r="AQ17" s="2"/>
      <c r="AR17" s="2" t="s">
        <v>16</v>
      </c>
      <c r="AS17" s="2"/>
      <c r="AT17" s="2"/>
      <c r="AU17" s="2"/>
      <c r="AV17" s="2"/>
      <c r="AW17" s="2"/>
      <c r="AX17" s="2"/>
      <c r="AY17" s="2"/>
      <c r="AZ17" s="34"/>
      <c r="BA17" s="35"/>
      <c r="BB17" s="34"/>
      <c r="BC17" s="35"/>
      <c r="BD17" s="34"/>
      <c r="BE17" s="35"/>
    </row>
    <row r="18" spans="2:57" ht="32.1" customHeight="1" x14ac:dyDescent="0.25">
      <c r="B18" s="57" t="str">
        <f>IF(I4=FALSE,"",I4)</f>
        <v>Nangun</v>
      </c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18" t="str">
        <f>"---"</f>
        <v>---</v>
      </c>
      <c r="T18" s="18" t="str">
        <f>"---"</f>
        <v>---</v>
      </c>
      <c r="U18" s="43" t="str">
        <f>"---"</f>
        <v>---</v>
      </c>
      <c r="V18" s="37"/>
      <c r="W18" s="37"/>
      <c r="X18" s="4"/>
      <c r="Y18" s="2" t="s">
        <v>113</v>
      </c>
      <c r="Z18" s="2" t="str">
        <f t="shared" si="3"/>
        <v>Gongbu</v>
      </c>
      <c r="AJ18" s="34" t="s">
        <v>149</v>
      </c>
      <c r="AK18" s="35">
        <v>0.3</v>
      </c>
      <c r="AL18" s="34" t="s">
        <v>155</v>
      </c>
      <c r="AM18" s="35">
        <v>0.4</v>
      </c>
      <c r="AN18" s="34" t="str">
        <f>"+8A"</f>
        <v>+8A</v>
      </c>
      <c r="AO18" s="35">
        <v>0.1</v>
      </c>
      <c r="AP18" s="2" t="s">
        <v>179</v>
      </c>
      <c r="AQ18" s="2"/>
      <c r="AR18" s="2"/>
      <c r="AS18" s="2"/>
      <c r="AT18" s="2"/>
      <c r="AU18" s="2"/>
      <c r="AV18" s="2"/>
      <c r="AW18" s="2"/>
      <c r="AX18" s="2"/>
      <c r="AY18" s="2"/>
      <c r="AZ18" s="34"/>
      <c r="BA18" s="35"/>
      <c r="BB18" s="34"/>
      <c r="BC18" s="35"/>
      <c r="BD18" s="34"/>
      <c r="BE18" s="35"/>
    </row>
    <row r="19" spans="2:57" ht="32.1" customHeight="1" x14ac:dyDescent="0.25">
      <c r="B19" s="58"/>
      <c r="C19" s="24" t="str">
        <f t="shared" ref="C19:R19" si="17">IFERROR(IF($M$4="CQ",VLOOKUP(C18,$AJ:$AK,2,FALSE),IF($M$4="NQ",VLOOKUP(C18,$AL:$AM,2,FALSE),IF($M$4="TJQ",VLOOKUP(C18,$AN:$AO,2,FALSE),""))),"")</f>
        <v/>
      </c>
      <c r="D19" s="24" t="str">
        <f t="shared" si="17"/>
        <v/>
      </c>
      <c r="E19" s="24" t="str">
        <f t="shared" si="17"/>
        <v/>
      </c>
      <c r="F19" s="24" t="str">
        <f t="shared" si="17"/>
        <v/>
      </c>
      <c r="G19" s="24" t="str">
        <f t="shared" si="17"/>
        <v/>
      </c>
      <c r="H19" s="24" t="str">
        <f t="shared" si="17"/>
        <v/>
      </c>
      <c r="I19" s="24" t="str">
        <f t="shared" si="17"/>
        <v/>
      </c>
      <c r="J19" s="24" t="str">
        <f t="shared" si="17"/>
        <v/>
      </c>
      <c r="K19" s="24" t="str">
        <f t="shared" si="17"/>
        <v/>
      </c>
      <c r="L19" s="24" t="str">
        <f t="shared" si="17"/>
        <v/>
      </c>
      <c r="M19" s="24" t="str">
        <f t="shared" si="17"/>
        <v/>
      </c>
      <c r="N19" s="24" t="str">
        <f t="shared" si="17"/>
        <v/>
      </c>
      <c r="O19" s="24" t="str">
        <f t="shared" si="17"/>
        <v/>
      </c>
      <c r="P19" s="24" t="str">
        <f t="shared" si="17"/>
        <v/>
      </c>
      <c r="Q19" s="24" t="str">
        <f t="shared" si="17"/>
        <v/>
      </c>
      <c r="R19" s="24" t="str">
        <f t="shared" si="17"/>
        <v/>
      </c>
      <c r="S19" s="19">
        <f>SUM(C28:R28)</f>
        <v>0</v>
      </c>
      <c r="T19" s="19">
        <f>SUM(C29:R29)</f>
        <v>0</v>
      </c>
      <c r="U19" s="20">
        <f>S19+T19</f>
        <v>0</v>
      </c>
      <c r="V19" s="7"/>
      <c r="W19" s="7"/>
      <c r="X19" s="26"/>
      <c r="Y19" s="2" t="s">
        <v>126</v>
      </c>
      <c r="Z19" s="2" t="str">
        <f t="shared" si="3"/>
        <v>Pubu</v>
      </c>
      <c r="AJ19" s="34" t="s">
        <v>150</v>
      </c>
      <c r="AK19" s="35">
        <v>0.3</v>
      </c>
      <c r="AL19" s="34" t="s">
        <v>156</v>
      </c>
      <c r="AM19" s="35">
        <v>0.4</v>
      </c>
      <c r="AN19" s="34" t="str">
        <f>"+(B)"</f>
        <v>+(B)</v>
      </c>
      <c r="AO19" s="35">
        <v>0.15</v>
      </c>
      <c r="AP19" s="2" t="s">
        <v>15</v>
      </c>
      <c r="AQ19" s="2"/>
      <c r="AR19" s="2"/>
      <c r="AS19" s="2"/>
      <c r="AT19" s="2"/>
      <c r="AU19" s="2"/>
      <c r="AV19" s="2"/>
      <c r="AW19" s="2"/>
      <c r="AX19" s="2"/>
      <c r="AY19" s="2"/>
      <c r="AZ19" s="34"/>
      <c r="BA19" s="35"/>
      <c r="BB19" s="34"/>
      <c r="BC19" s="35"/>
      <c r="BD19" s="34"/>
      <c r="BE19" s="35"/>
    </row>
    <row r="20" spans="2:57" ht="32.1" customHeight="1" x14ac:dyDescent="0.25">
      <c r="S20" s="55" t="s">
        <v>174</v>
      </c>
      <c r="T20" s="55"/>
      <c r="U20" s="55"/>
      <c r="V20" s="37"/>
      <c r="W20" s="37"/>
      <c r="X20" s="4"/>
      <c r="Y20" s="2" t="s">
        <v>114</v>
      </c>
      <c r="Z20" s="2" t="str">
        <f t="shared" si="3"/>
        <v>Xubu</v>
      </c>
      <c r="AJ20" s="34" t="s">
        <v>151</v>
      </c>
      <c r="AK20" s="35">
        <v>0.3</v>
      </c>
      <c r="AL20" s="34" t="str">
        <f>"+(A)"</f>
        <v>+(A)</v>
      </c>
      <c r="AM20" s="35">
        <v>0.1</v>
      </c>
      <c r="AN20" s="34" t="str">
        <f>"+3B"</f>
        <v>+3B</v>
      </c>
      <c r="AO20" s="35">
        <v>0.15</v>
      </c>
      <c r="AP20" s="2" t="s">
        <v>16</v>
      </c>
      <c r="AQ20" s="2"/>
      <c r="AR20" s="2"/>
      <c r="AS20" s="2"/>
      <c r="AT20" s="2"/>
      <c r="AU20" s="2"/>
      <c r="AV20" s="2"/>
      <c r="AW20" s="2"/>
      <c r="AX20" s="2"/>
      <c r="AY20" s="2"/>
      <c r="AZ20" s="34"/>
      <c r="BA20" s="35"/>
      <c r="BB20" s="34"/>
      <c r="BC20" s="35"/>
      <c r="BD20" s="34"/>
      <c r="BE20" s="35"/>
    </row>
    <row r="21" spans="2:57" ht="32.1" customHeight="1" x14ac:dyDescent="0.25">
      <c r="C21" s="2">
        <f>COUNTIF(C14,"*+*")</f>
        <v>0</v>
      </c>
      <c r="D21" s="2">
        <f t="shared" ref="D21:R21" si="18">COUNTIF(D14,"*+*")</f>
        <v>0</v>
      </c>
      <c r="E21" s="2">
        <f t="shared" si="18"/>
        <v>0</v>
      </c>
      <c r="F21" s="2">
        <f t="shared" si="18"/>
        <v>0</v>
      </c>
      <c r="G21" s="2">
        <f t="shared" si="18"/>
        <v>0</v>
      </c>
      <c r="H21" s="2">
        <f t="shared" si="18"/>
        <v>0</v>
      </c>
      <c r="I21" s="2">
        <f t="shared" si="18"/>
        <v>0</v>
      </c>
      <c r="J21" s="2">
        <f t="shared" si="18"/>
        <v>0</v>
      </c>
      <c r="K21" s="2">
        <f t="shared" si="18"/>
        <v>0</v>
      </c>
      <c r="L21" s="2">
        <f t="shared" si="18"/>
        <v>0</v>
      </c>
      <c r="M21" s="2">
        <f t="shared" si="18"/>
        <v>0</v>
      </c>
      <c r="N21" s="2">
        <f t="shared" si="18"/>
        <v>0</v>
      </c>
      <c r="O21" s="2">
        <f t="shared" si="18"/>
        <v>0</v>
      </c>
      <c r="P21" s="2">
        <f t="shared" si="18"/>
        <v>0</v>
      </c>
      <c r="Q21" s="2">
        <f t="shared" si="18"/>
        <v>0</v>
      </c>
      <c r="R21" s="2">
        <f t="shared" si="18"/>
        <v>0</v>
      </c>
      <c r="S21" s="2"/>
      <c r="T21" s="47"/>
      <c r="U21" s="4"/>
      <c r="V21" s="37"/>
      <c r="W21" s="37"/>
      <c r="X21" s="4"/>
      <c r="Y21" s="2" t="s">
        <v>115</v>
      </c>
      <c r="AJ21" s="34" t="s">
        <v>152</v>
      </c>
      <c r="AK21" s="35">
        <v>0.3</v>
      </c>
      <c r="AL21" s="34" t="str">
        <f>"+1A"</f>
        <v>+1A</v>
      </c>
      <c r="AM21" s="35">
        <v>0.1</v>
      </c>
      <c r="AN21" s="34" t="str">
        <f>"+5B"</f>
        <v>+5B</v>
      </c>
      <c r="AO21" s="35">
        <v>0.15</v>
      </c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34"/>
      <c r="BA21" s="35"/>
      <c r="BB21" s="34"/>
      <c r="BC21" s="35"/>
      <c r="BD21" s="34"/>
      <c r="BE21" s="35"/>
    </row>
    <row r="22" spans="2:57" ht="32.1" customHeight="1" x14ac:dyDescent="0.25">
      <c r="C22" s="48" t="str">
        <f>IF(C21=0,C15,0)</f>
        <v/>
      </c>
      <c r="D22" s="48" t="str">
        <f t="shared" ref="D22:R22" si="19">IF(D21=0,D15,0)</f>
        <v/>
      </c>
      <c r="E22" s="48" t="str">
        <f t="shared" si="19"/>
        <v/>
      </c>
      <c r="F22" s="48" t="str">
        <f t="shared" si="19"/>
        <v/>
      </c>
      <c r="G22" s="48" t="str">
        <f t="shared" si="19"/>
        <v/>
      </c>
      <c r="H22" s="48" t="str">
        <f t="shared" si="19"/>
        <v/>
      </c>
      <c r="I22" s="48" t="str">
        <f t="shared" si="19"/>
        <v/>
      </c>
      <c r="J22" s="48" t="str">
        <f t="shared" si="19"/>
        <v/>
      </c>
      <c r="K22" s="48" t="str">
        <f t="shared" si="19"/>
        <v/>
      </c>
      <c r="L22" s="48" t="str">
        <f t="shared" si="19"/>
        <v/>
      </c>
      <c r="M22" s="48" t="str">
        <f t="shared" si="19"/>
        <v/>
      </c>
      <c r="N22" s="48" t="str">
        <f>IF(N21=0,N15,0)</f>
        <v/>
      </c>
      <c r="O22" s="48" t="str">
        <f t="shared" si="19"/>
        <v/>
      </c>
      <c r="P22" s="48" t="str">
        <f t="shared" si="19"/>
        <v/>
      </c>
      <c r="Q22" s="48" t="str">
        <f t="shared" si="19"/>
        <v/>
      </c>
      <c r="R22" s="48" t="str">
        <f t="shared" si="19"/>
        <v/>
      </c>
      <c r="S22" s="2"/>
      <c r="T22" s="47"/>
      <c r="U22" s="4"/>
      <c r="V22" s="37"/>
      <c r="W22" s="37"/>
      <c r="X22" s="4"/>
      <c r="Y22" s="2" t="s">
        <v>116</v>
      </c>
      <c r="AJ22" s="34" t="s">
        <v>153</v>
      </c>
      <c r="AK22" s="35">
        <v>0.3</v>
      </c>
      <c r="AL22" s="34" t="str">
        <f>"+2A"</f>
        <v>+2A</v>
      </c>
      <c r="AM22" s="35">
        <v>0.1</v>
      </c>
      <c r="AN22" s="34" t="str">
        <f>"+8B"</f>
        <v>+8B</v>
      </c>
      <c r="AO22" s="35">
        <v>0.15</v>
      </c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34"/>
      <c r="BA22" s="35"/>
      <c r="BB22" s="34"/>
      <c r="BC22" s="35"/>
      <c r="BD22" s="34"/>
      <c r="BE22" s="35"/>
    </row>
    <row r="23" spans="2:57" ht="32.1" customHeight="1" x14ac:dyDescent="0.25">
      <c r="C23" s="48">
        <f>IF(C21=0,0,C15)</f>
        <v>0</v>
      </c>
      <c r="D23" s="48">
        <f t="shared" ref="D23:R23" si="20">IF(D21=0,0,D15)</f>
        <v>0</v>
      </c>
      <c r="E23" s="48">
        <f t="shared" si="20"/>
        <v>0</v>
      </c>
      <c r="F23" s="48">
        <f t="shared" si="20"/>
        <v>0</v>
      </c>
      <c r="G23" s="48">
        <f t="shared" si="20"/>
        <v>0</v>
      </c>
      <c r="H23" s="48">
        <f t="shared" si="20"/>
        <v>0</v>
      </c>
      <c r="I23" s="48">
        <f t="shared" si="20"/>
        <v>0</v>
      </c>
      <c r="J23" s="48">
        <f t="shared" si="20"/>
        <v>0</v>
      </c>
      <c r="K23" s="48">
        <f t="shared" si="20"/>
        <v>0</v>
      </c>
      <c r="L23" s="48">
        <f t="shared" si="20"/>
        <v>0</v>
      </c>
      <c r="M23" s="48">
        <f t="shared" si="20"/>
        <v>0</v>
      </c>
      <c r="N23" s="48">
        <f t="shared" si="20"/>
        <v>0</v>
      </c>
      <c r="O23" s="48">
        <f t="shared" si="20"/>
        <v>0</v>
      </c>
      <c r="P23" s="48">
        <f t="shared" si="20"/>
        <v>0</v>
      </c>
      <c r="Q23" s="48">
        <f t="shared" si="20"/>
        <v>0</v>
      </c>
      <c r="R23" s="48">
        <f t="shared" si="20"/>
        <v>0</v>
      </c>
      <c r="S23" s="2"/>
      <c r="T23" s="25"/>
      <c r="U23" s="26"/>
      <c r="V23" s="7"/>
      <c r="W23" s="7"/>
      <c r="X23" s="26"/>
      <c r="Y23" s="2" t="s">
        <v>117</v>
      </c>
      <c r="AJ23" s="34" t="s">
        <v>154</v>
      </c>
      <c r="AK23" s="35">
        <v>0.4</v>
      </c>
      <c r="AL23" s="34" t="str">
        <f>"+3A"</f>
        <v>+3A</v>
      </c>
      <c r="AM23" s="35">
        <v>0.1</v>
      </c>
      <c r="AN23" s="34" t="str">
        <f>"+3C"</f>
        <v>+3C</v>
      </c>
      <c r="AO23" s="35">
        <v>0.2</v>
      </c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34"/>
      <c r="BA23" s="35"/>
      <c r="BB23" s="34"/>
      <c r="BC23" s="35"/>
      <c r="BD23" s="34"/>
      <c r="BE23" s="35"/>
    </row>
    <row r="24" spans="2:57" ht="32.1" customHeight="1" x14ac:dyDescent="0.25">
      <c r="C24" s="2">
        <f>COUNTIF(C16,"*+*")</f>
        <v>0</v>
      </c>
      <c r="D24" s="2">
        <f t="shared" ref="D24:R24" si="21">COUNTIF(D16,"*+*")</f>
        <v>0</v>
      </c>
      <c r="E24" s="2">
        <f t="shared" si="21"/>
        <v>0</v>
      </c>
      <c r="F24" s="2">
        <f t="shared" si="21"/>
        <v>0</v>
      </c>
      <c r="G24" s="2">
        <f t="shared" si="21"/>
        <v>0</v>
      </c>
      <c r="H24" s="2">
        <f t="shared" si="21"/>
        <v>0</v>
      </c>
      <c r="I24" s="2">
        <f t="shared" si="21"/>
        <v>0</v>
      </c>
      <c r="J24" s="2">
        <f t="shared" si="21"/>
        <v>0</v>
      </c>
      <c r="K24" s="2">
        <f t="shared" si="21"/>
        <v>0</v>
      </c>
      <c r="L24" s="2">
        <f t="shared" si="21"/>
        <v>0</v>
      </c>
      <c r="M24" s="2">
        <f t="shared" si="21"/>
        <v>0</v>
      </c>
      <c r="N24" s="2">
        <f t="shared" si="21"/>
        <v>0</v>
      </c>
      <c r="O24" s="2">
        <f t="shared" si="21"/>
        <v>0</v>
      </c>
      <c r="P24" s="2">
        <f t="shared" si="21"/>
        <v>0</v>
      </c>
      <c r="Q24" s="2">
        <f t="shared" si="21"/>
        <v>0</v>
      </c>
      <c r="R24" s="2">
        <f t="shared" si="21"/>
        <v>0</v>
      </c>
      <c r="S24" s="2"/>
      <c r="T24" s="47"/>
      <c r="U24" s="4"/>
      <c r="V24" s="37"/>
      <c r="W24" s="37"/>
      <c r="X24" s="4"/>
      <c r="Y24" s="2" t="s">
        <v>125</v>
      </c>
      <c r="AJ24" s="34" t="s">
        <v>155</v>
      </c>
      <c r="AK24" s="35">
        <v>0.4</v>
      </c>
      <c r="AL24" s="34" t="str">
        <f>"+10A"</f>
        <v>+10A</v>
      </c>
      <c r="AM24" s="35">
        <v>0.1</v>
      </c>
      <c r="AN24" s="34" t="str">
        <f>"+5C"</f>
        <v>+5C</v>
      </c>
      <c r="AO24" s="35">
        <v>0.2</v>
      </c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34"/>
      <c r="BA24" s="35"/>
      <c r="BB24" s="34"/>
      <c r="BC24" s="35"/>
      <c r="BD24" s="34"/>
      <c r="BE24" s="35"/>
    </row>
    <row r="25" spans="2:57" ht="32.1" customHeight="1" x14ac:dyDescent="0.25">
      <c r="C25" s="48" t="str">
        <f>IF(C24=0,C17,0)</f>
        <v/>
      </c>
      <c r="D25" s="48" t="str">
        <f t="shared" ref="D25:R25" si="22">IF(D24=0,D17,0)</f>
        <v/>
      </c>
      <c r="E25" s="48" t="str">
        <f t="shared" si="22"/>
        <v/>
      </c>
      <c r="F25" s="48" t="str">
        <f t="shared" si="22"/>
        <v/>
      </c>
      <c r="G25" s="48" t="str">
        <f t="shared" si="22"/>
        <v/>
      </c>
      <c r="H25" s="48" t="str">
        <f t="shared" si="22"/>
        <v/>
      </c>
      <c r="I25" s="48" t="str">
        <f t="shared" si="22"/>
        <v/>
      </c>
      <c r="J25" s="48" t="str">
        <f t="shared" si="22"/>
        <v/>
      </c>
      <c r="K25" s="48" t="str">
        <f t="shared" si="22"/>
        <v/>
      </c>
      <c r="L25" s="48" t="str">
        <f t="shared" si="22"/>
        <v/>
      </c>
      <c r="M25" s="48" t="str">
        <f t="shared" si="22"/>
        <v/>
      </c>
      <c r="N25" s="48" t="str">
        <f t="shared" si="22"/>
        <v/>
      </c>
      <c r="O25" s="48" t="str">
        <f t="shared" si="22"/>
        <v/>
      </c>
      <c r="P25" s="48" t="str">
        <f t="shared" si="22"/>
        <v/>
      </c>
      <c r="Q25" s="48" t="str">
        <f t="shared" si="22"/>
        <v/>
      </c>
      <c r="R25" s="48" t="str">
        <f t="shared" si="22"/>
        <v/>
      </c>
      <c r="S25" s="47"/>
      <c r="T25" s="47"/>
      <c r="U25" s="4"/>
      <c r="V25" s="37"/>
      <c r="W25" s="37"/>
      <c r="X25" s="4"/>
      <c r="Y25" s="2" t="s">
        <v>118</v>
      </c>
      <c r="AJ25" s="34" t="s">
        <v>156</v>
      </c>
      <c r="AK25" s="35">
        <v>0.4</v>
      </c>
      <c r="AL25" s="34" t="str">
        <f>"+9A"</f>
        <v>+9A</v>
      </c>
      <c r="AM25" s="35">
        <v>0.1</v>
      </c>
      <c r="AN25" s="34" t="str">
        <f>"+3D"</f>
        <v>+3D</v>
      </c>
      <c r="AO25" s="35">
        <v>0.25</v>
      </c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34"/>
      <c r="BA25" s="35"/>
      <c r="BB25" s="34"/>
      <c r="BC25" s="35"/>
      <c r="BD25" s="34"/>
      <c r="BE25" s="35"/>
    </row>
    <row r="26" spans="2:57" ht="32.1" customHeight="1" x14ac:dyDescent="0.25">
      <c r="C26" s="48">
        <f>IF(C24=0,0,C17)</f>
        <v>0</v>
      </c>
      <c r="D26" s="48">
        <f t="shared" ref="D26:R26" si="23">IF(D24=0,0,D17)</f>
        <v>0</v>
      </c>
      <c r="E26" s="48">
        <f t="shared" si="23"/>
        <v>0</v>
      </c>
      <c r="F26" s="48">
        <f t="shared" si="23"/>
        <v>0</v>
      </c>
      <c r="G26" s="48">
        <f t="shared" si="23"/>
        <v>0</v>
      </c>
      <c r="H26" s="48">
        <f t="shared" si="23"/>
        <v>0</v>
      </c>
      <c r="I26" s="48">
        <f t="shared" si="23"/>
        <v>0</v>
      </c>
      <c r="J26" s="48">
        <f t="shared" si="23"/>
        <v>0</v>
      </c>
      <c r="K26" s="48">
        <f t="shared" si="23"/>
        <v>0</v>
      </c>
      <c r="L26" s="48">
        <f t="shared" si="23"/>
        <v>0</v>
      </c>
      <c r="M26" s="48">
        <f t="shared" si="23"/>
        <v>0</v>
      </c>
      <c r="N26" s="48">
        <f t="shared" si="23"/>
        <v>0</v>
      </c>
      <c r="O26" s="48">
        <f t="shared" si="23"/>
        <v>0</v>
      </c>
      <c r="P26" s="48">
        <f t="shared" si="23"/>
        <v>0</v>
      </c>
      <c r="Q26" s="48">
        <f t="shared" si="23"/>
        <v>0</v>
      </c>
      <c r="R26" s="48">
        <f t="shared" si="23"/>
        <v>0</v>
      </c>
      <c r="S26" s="47"/>
      <c r="T26" s="47"/>
      <c r="U26" s="4"/>
      <c r="V26" s="37"/>
      <c r="W26" s="37"/>
      <c r="X26" s="4"/>
      <c r="Y26" s="2" t="s">
        <v>119</v>
      </c>
      <c r="AJ26" s="34" t="s">
        <v>157</v>
      </c>
      <c r="AK26" s="35">
        <v>0.4</v>
      </c>
      <c r="AL26" s="34" t="str">
        <f>"+1B"</f>
        <v>+1B</v>
      </c>
      <c r="AM26" s="35">
        <v>0.15</v>
      </c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34"/>
      <c r="BA26" s="35"/>
      <c r="BB26" s="34"/>
      <c r="BC26" s="35"/>
      <c r="BD26" s="2"/>
      <c r="BE26" s="2"/>
    </row>
    <row r="27" spans="2:57" ht="32.1" customHeight="1" x14ac:dyDescent="0.25">
      <c r="C27" s="2">
        <f>COUNTIF(C18,"*+*")</f>
        <v>0</v>
      </c>
      <c r="D27" s="2">
        <f t="shared" ref="D27:R27" si="24">COUNTIF(D18,"*+*")</f>
        <v>0</v>
      </c>
      <c r="E27" s="2">
        <f t="shared" si="24"/>
        <v>0</v>
      </c>
      <c r="F27" s="2">
        <f t="shared" si="24"/>
        <v>0</v>
      </c>
      <c r="G27" s="2">
        <f t="shared" si="24"/>
        <v>0</v>
      </c>
      <c r="H27" s="2">
        <f t="shared" si="24"/>
        <v>0</v>
      </c>
      <c r="I27" s="2">
        <f t="shared" si="24"/>
        <v>0</v>
      </c>
      <c r="J27" s="2">
        <f t="shared" si="24"/>
        <v>0</v>
      </c>
      <c r="K27" s="2">
        <f t="shared" si="24"/>
        <v>0</v>
      </c>
      <c r="L27" s="2">
        <f t="shared" si="24"/>
        <v>0</v>
      </c>
      <c r="M27" s="2">
        <f t="shared" si="24"/>
        <v>0</v>
      </c>
      <c r="N27" s="2">
        <f t="shared" si="24"/>
        <v>0</v>
      </c>
      <c r="O27" s="2">
        <f t="shared" si="24"/>
        <v>0</v>
      </c>
      <c r="P27" s="2">
        <f t="shared" si="24"/>
        <v>0</v>
      </c>
      <c r="Q27" s="2">
        <f t="shared" si="24"/>
        <v>0</v>
      </c>
      <c r="R27" s="2">
        <f t="shared" si="24"/>
        <v>0</v>
      </c>
      <c r="S27" s="25"/>
      <c r="T27" s="25"/>
      <c r="U27" s="26"/>
      <c r="V27" s="7"/>
      <c r="W27" s="7"/>
      <c r="X27" s="26"/>
      <c r="Y27" s="2" t="s">
        <v>124</v>
      </c>
      <c r="AJ27" s="34" t="str">
        <f>"+1A"</f>
        <v>+1A</v>
      </c>
      <c r="AK27" s="35">
        <v>0.1</v>
      </c>
      <c r="AL27" s="34" t="str">
        <f>"+2B"</f>
        <v>+2B</v>
      </c>
      <c r="AM27" s="35">
        <v>0.15</v>
      </c>
      <c r="AN27" s="4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34"/>
      <c r="BA27" s="35"/>
      <c r="BB27" s="34"/>
      <c r="BC27" s="35"/>
      <c r="BD27" s="4"/>
      <c r="BE27" s="2"/>
    </row>
    <row r="28" spans="2:57" ht="32.1" customHeight="1" x14ac:dyDescent="0.25">
      <c r="C28" s="48" t="str">
        <f>IF(C27=0,C19,0)</f>
        <v/>
      </c>
      <c r="D28" s="48" t="str">
        <f t="shared" ref="D28:R28" si="25">IF(D27=0,D19,0)</f>
        <v/>
      </c>
      <c r="E28" s="48" t="str">
        <f t="shared" si="25"/>
        <v/>
      </c>
      <c r="F28" s="48" t="str">
        <f t="shared" si="25"/>
        <v/>
      </c>
      <c r="G28" s="48" t="str">
        <f t="shared" si="25"/>
        <v/>
      </c>
      <c r="H28" s="48" t="str">
        <f t="shared" si="25"/>
        <v/>
      </c>
      <c r="I28" s="48" t="str">
        <f t="shared" si="25"/>
        <v/>
      </c>
      <c r="J28" s="48" t="str">
        <f t="shared" si="25"/>
        <v/>
      </c>
      <c r="K28" s="48" t="str">
        <f t="shared" si="25"/>
        <v/>
      </c>
      <c r="L28" s="48" t="str">
        <f t="shared" si="25"/>
        <v/>
      </c>
      <c r="M28" s="48" t="str">
        <f t="shared" si="25"/>
        <v/>
      </c>
      <c r="N28" s="48" t="str">
        <f t="shared" si="25"/>
        <v/>
      </c>
      <c r="O28" s="48" t="str">
        <f t="shared" si="25"/>
        <v/>
      </c>
      <c r="P28" s="48" t="str">
        <f t="shared" si="25"/>
        <v/>
      </c>
      <c r="Q28" s="48" t="str">
        <f t="shared" si="25"/>
        <v/>
      </c>
      <c r="R28" s="48" t="str">
        <f t="shared" si="25"/>
        <v/>
      </c>
      <c r="S28" s="47"/>
      <c r="T28" s="47"/>
      <c r="U28" s="4"/>
      <c r="V28" s="37"/>
      <c r="W28" s="37"/>
      <c r="X28" s="4"/>
      <c r="Y28" s="2" t="s">
        <v>120</v>
      </c>
      <c r="AJ28" s="34" t="str">
        <f>"+4A"</f>
        <v>+4A</v>
      </c>
      <c r="AK28" s="35">
        <v>0.1</v>
      </c>
      <c r="AL28" s="34" t="str">
        <f>"+(C)"</f>
        <v>+(C)</v>
      </c>
      <c r="AM28" s="35">
        <v>0.2</v>
      </c>
      <c r="AN28" s="4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34"/>
      <c r="BA28" s="35"/>
      <c r="BB28" s="34"/>
      <c r="BC28" s="35"/>
      <c r="BD28" s="4"/>
      <c r="BE28" s="2"/>
    </row>
    <row r="29" spans="2:57" ht="32.1" customHeight="1" x14ac:dyDescent="0.25">
      <c r="C29" s="48">
        <f>IF(C27=0,0,C19)</f>
        <v>0</v>
      </c>
      <c r="D29" s="48">
        <f t="shared" ref="D29:R29" si="26">IF(D27=0,0,D19)</f>
        <v>0</v>
      </c>
      <c r="E29" s="48">
        <f t="shared" si="26"/>
        <v>0</v>
      </c>
      <c r="F29" s="48">
        <f t="shared" si="26"/>
        <v>0</v>
      </c>
      <c r="G29" s="48">
        <f t="shared" si="26"/>
        <v>0</v>
      </c>
      <c r="H29" s="48">
        <f t="shared" si="26"/>
        <v>0</v>
      </c>
      <c r="I29" s="48">
        <f t="shared" si="26"/>
        <v>0</v>
      </c>
      <c r="J29" s="48">
        <f t="shared" si="26"/>
        <v>0</v>
      </c>
      <c r="K29" s="48">
        <f t="shared" si="26"/>
        <v>0</v>
      </c>
      <c r="L29" s="48">
        <f t="shared" si="26"/>
        <v>0</v>
      </c>
      <c r="M29" s="48">
        <f t="shared" si="26"/>
        <v>0</v>
      </c>
      <c r="N29" s="48">
        <f t="shared" si="26"/>
        <v>0</v>
      </c>
      <c r="O29" s="48">
        <f t="shared" si="26"/>
        <v>0</v>
      </c>
      <c r="P29" s="48">
        <f t="shared" si="26"/>
        <v>0</v>
      </c>
      <c r="Q29" s="48">
        <f t="shared" si="26"/>
        <v>0</v>
      </c>
      <c r="R29" s="48">
        <f t="shared" si="26"/>
        <v>0</v>
      </c>
      <c r="S29" s="47"/>
      <c r="T29" s="47"/>
      <c r="U29" s="4"/>
      <c r="V29" s="37"/>
      <c r="W29" s="37"/>
      <c r="X29" s="4"/>
      <c r="Y29" s="2" t="s">
        <v>121</v>
      </c>
      <c r="AJ29" s="34" t="str">
        <f>"+6A"</f>
        <v>+6A</v>
      </c>
      <c r="AK29" s="35">
        <v>0.1</v>
      </c>
      <c r="AL29" s="34" t="str">
        <f>"+0C"</f>
        <v>+0C</v>
      </c>
      <c r="AM29" s="35">
        <v>0.2</v>
      </c>
      <c r="AN29" s="4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34"/>
      <c r="BA29" s="35"/>
      <c r="BB29" s="34"/>
      <c r="BC29" s="35"/>
      <c r="BD29" s="4"/>
      <c r="BE29" s="2"/>
    </row>
    <row r="30" spans="2:57" ht="32.1" customHeight="1" x14ac:dyDescent="0.25">
      <c r="C30" s="2"/>
      <c r="D30" s="2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"/>
      <c r="V30" s="37"/>
      <c r="W30" s="37"/>
      <c r="X30" s="4"/>
      <c r="Y30" s="2" t="s">
        <v>122</v>
      </c>
      <c r="AJ30" s="34" t="str">
        <f>"+7A"</f>
        <v>+7A</v>
      </c>
      <c r="AK30" s="35">
        <v>0.1</v>
      </c>
      <c r="AL30" s="34" t="str">
        <f>"+3C"</f>
        <v>+3C</v>
      </c>
      <c r="AM30" s="35">
        <v>0.2</v>
      </c>
      <c r="AN30" s="4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34"/>
      <c r="BA30" s="35"/>
      <c r="BB30" s="34"/>
      <c r="BC30" s="35"/>
      <c r="BD30" s="4"/>
      <c r="BE30" s="2"/>
    </row>
    <row r="31" spans="2:57" ht="32.1" customHeight="1" x14ac:dyDescent="0.25">
      <c r="C31" s="2"/>
      <c r="D31" s="2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6"/>
      <c r="V31" s="7"/>
      <c r="W31" s="7"/>
      <c r="X31" s="26"/>
      <c r="Y31" s="2" t="s">
        <v>123</v>
      </c>
      <c r="AJ31" s="34" t="str">
        <f>"+9A"</f>
        <v>+9A</v>
      </c>
      <c r="AK31" s="35">
        <v>0.1</v>
      </c>
      <c r="AL31" s="34" t="str">
        <f>"+11C"</f>
        <v>+11C</v>
      </c>
      <c r="AM31" s="35">
        <v>0.2</v>
      </c>
      <c r="AN31" s="4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34"/>
      <c r="BA31" s="35"/>
      <c r="BB31" s="34"/>
      <c r="BC31" s="35"/>
      <c r="BD31" s="4"/>
      <c r="BE31" s="2"/>
    </row>
    <row r="32" spans="2:57" ht="32.1" customHeight="1" x14ac:dyDescent="0.25"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7"/>
      <c r="V32" s="37"/>
      <c r="W32" s="37"/>
      <c r="X32" s="4"/>
      <c r="AJ32" s="34" t="str">
        <f>"+(B)"</f>
        <v>+(B)</v>
      </c>
      <c r="AK32" s="35">
        <v>0.15</v>
      </c>
      <c r="AL32" s="34" t="str">
        <f>"+1D"</f>
        <v>+1D</v>
      </c>
      <c r="AM32" s="35">
        <v>0.25</v>
      </c>
      <c r="AN32" s="4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34"/>
      <c r="BA32" s="35"/>
      <c r="BB32" s="34"/>
      <c r="BC32" s="35"/>
      <c r="BD32" s="4"/>
      <c r="BE32" s="2"/>
    </row>
    <row r="33" spans="3:57" ht="32.1" customHeight="1" x14ac:dyDescent="0.25"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7"/>
      <c r="V33" s="37"/>
      <c r="W33" s="37"/>
      <c r="X33" s="4"/>
      <c r="AJ33" s="34" t="str">
        <f>"+1B"</f>
        <v>+1B</v>
      </c>
      <c r="AK33" s="35">
        <v>0.15</v>
      </c>
      <c r="AL33" s="4"/>
      <c r="AM33" s="4"/>
      <c r="AN33" s="4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34"/>
      <c r="BA33" s="35"/>
      <c r="BB33" s="4"/>
      <c r="BC33" s="4"/>
      <c r="BD33" s="4"/>
      <c r="BE33" s="2"/>
    </row>
    <row r="34" spans="3:57" ht="32.1" customHeight="1" x14ac:dyDescent="0.25"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7"/>
      <c r="V34" s="37"/>
      <c r="W34" s="37"/>
      <c r="X34" s="4"/>
      <c r="AJ34" s="34" t="str">
        <f>"+3B"</f>
        <v>+3B</v>
      </c>
      <c r="AK34" s="35">
        <v>0.15</v>
      </c>
      <c r="AL34" s="4"/>
      <c r="AM34" s="4"/>
      <c r="AN34" s="4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34"/>
      <c r="BA34" s="35"/>
      <c r="BB34" s="4"/>
      <c r="BC34" s="4"/>
      <c r="BD34" s="4"/>
      <c r="BE34" s="2"/>
    </row>
    <row r="35" spans="3:57" ht="32.1" customHeight="1" x14ac:dyDescent="0.25"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7"/>
      <c r="V35" s="7"/>
      <c r="W35" s="7"/>
      <c r="X35" s="26"/>
      <c r="AJ35" s="34" t="str">
        <f>"+4B"</f>
        <v>+4B</v>
      </c>
      <c r="AK35" s="35">
        <v>0.15</v>
      </c>
      <c r="AL35" s="4"/>
      <c r="AM35" s="4"/>
      <c r="AN35" s="4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34"/>
      <c r="BA35" s="35"/>
      <c r="BB35" s="4"/>
      <c r="BC35" s="4"/>
      <c r="BD35" s="4"/>
      <c r="BE35" s="2"/>
    </row>
    <row r="36" spans="3:57" ht="32.1" customHeight="1" x14ac:dyDescent="0.25"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7"/>
      <c r="V36" s="37"/>
      <c r="W36" s="37"/>
      <c r="X36" s="4"/>
      <c r="AJ36" s="34" t="str">
        <f>"+9B"</f>
        <v>+9B</v>
      </c>
      <c r="AK36" s="35">
        <v>0.15</v>
      </c>
      <c r="AL36" s="4"/>
      <c r="AM36" s="4"/>
      <c r="AN36" s="4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34"/>
      <c r="BA36" s="35"/>
      <c r="BB36" s="4"/>
      <c r="BC36" s="4"/>
      <c r="BD36" s="4"/>
      <c r="BE36" s="2"/>
    </row>
    <row r="37" spans="3:57" ht="32.1" customHeight="1" x14ac:dyDescent="0.25"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7"/>
      <c r="V37" s="37"/>
      <c r="W37" s="37"/>
      <c r="X37" s="4"/>
      <c r="AJ37" s="34" t="str">
        <f>"+(C)"</f>
        <v>+(C)</v>
      </c>
      <c r="AK37" s="35">
        <v>0.2</v>
      </c>
      <c r="AL37" s="4"/>
      <c r="AM37" s="4"/>
      <c r="AN37" s="4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34"/>
      <c r="BA37" s="35"/>
      <c r="BB37" s="4"/>
      <c r="BC37" s="4"/>
      <c r="BD37" s="4"/>
      <c r="BE37" s="2"/>
    </row>
    <row r="38" spans="3:57" ht="32.1" customHeight="1" x14ac:dyDescent="0.25"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7"/>
      <c r="V38" s="37"/>
      <c r="W38" s="37"/>
      <c r="X38" s="4"/>
      <c r="AJ38" s="34" t="str">
        <f>"+0C"</f>
        <v>+0C</v>
      </c>
      <c r="AK38" s="35">
        <v>0.2</v>
      </c>
      <c r="AL38" s="4"/>
      <c r="AM38" s="4"/>
      <c r="AN38" s="4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34"/>
      <c r="BA38" s="35"/>
      <c r="BB38" s="4"/>
      <c r="BC38" s="4"/>
      <c r="BD38" s="4"/>
      <c r="BE38" s="2"/>
    </row>
    <row r="39" spans="3:57" ht="32.1" customHeight="1" x14ac:dyDescent="0.25"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7"/>
      <c r="V39" s="7"/>
      <c r="W39" s="7"/>
      <c r="X39" s="26"/>
      <c r="AJ39" s="34" t="str">
        <f>"+1C"</f>
        <v>+1C</v>
      </c>
      <c r="AK39" s="35">
        <v>0.2</v>
      </c>
      <c r="AL39" s="4"/>
      <c r="AM39" s="4"/>
      <c r="AN39" s="4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34"/>
      <c r="BA39" s="35"/>
      <c r="BB39" s="4"/>
      <c r="BC39" s="4"/>
      <c r="BD39" s="4"/>
      <c r="BE39" s="2"/>
    </row>
    <row r="40" spans="3:57" ht="32.1" customHeight="1" x14ac:dyDescent="0.25"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7"/>
      <c r="V40" s="37"/>
      <c r="W40" s="37"/>
      <c r="X40" s="4"/>
      <c r="AJ40" s="34" t="str">
        <f>"+3C"</f>
        <v>+3C</v>
      </c>
      <c r="AK40" s="35">
        <v>0.2</v>
      </c>
      <c r="AL40" s="4"/>
      <c r="AM40" s="4"/>
      <c r="AN40" s="4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34"/>
      <c r="BA40" s="35"/>
      <c r="BB40" s="4"/>
      <c r="BC40" s="4"/>
      <c r="BD40" s="4"/>
      <c r="BE40" s="2"/>
    </row>
    <row r="41" spans="3:57" ht="32.1" customHeight="1" x14ac:dyDescent="0.25"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7"/>
      <c r="V41" s="37"/>
      <c r="W41" s="37"/>
      <c r="X41" s="4"/>
      <c r="AJ41" s="34" t="str">
        <f>"+1D"</f>
        <v>+1D</v>
      </c>
      <c r="AK41" s="35">
        <v>0.25</v>
      </c>
      <c r="AL41" s="4"/>
      <c r="AM41" s="4"/>
      <c r="AN41" s="4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34"/>
      <c r="BA41" s="35"/>
      <c r="BB41" s="4"/>
      <c r="BC41" s="4"/>
      <c r="BD41" s="4"/>
      <c r="BE41" s="2"/>
    </row>
    <row r="42" spans="3:57" ht="32.1" customHeight="1" x14ac:dyDescent="0.25"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7"/>
      <c r="V42" s="37"/>
      <c r="W42" s="37"/>
      <c r="X42" s="4"/>
      <c r="AJ42" s="34" t="str">
        <f>"+4D"</f>
        <v>+4D</v>
      </c>
      <c r="AK42" s="35">
        <v>0.25</v>
      </c>
      <c r="AL42" s="4"/>
      <c r="AM42" s="4"/>
      <c r="AN42" s="4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34"/>
      <c r="BA42" s="35"/>
      <c r="BB42" s="4"/>
      <c r="BC42" s="4"/>
      <c r="BD42" s="4"/>
      <c r="BE42" s="2"/>
    </row>
    <row r="43" spans="3:57" ht="32.1" customHeight="1" x14ac:dyDescent="0.25">
      <c r="C43" s="5"/>
      <c r="D43" s="5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7"/>
      <c r="V43" s="7"/>
      <c r="W43" s="7"/>
      <c r="X43" s="26"/>
      <c r="AL43" s="4"/>
      <c r="AM43" s="4"/>
      <c r="AN43" s="4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7"/>
      <c r="BB43" s="4"/>
      <c r="BC43" s="4"/>
      <c r="BD43" s="4"/>
      <c r="BE43" s="2"/>
    </row>
    <row r="44" spans="3:57" x14ac:dyDescent="0.25"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18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18"/>
      <c r="BB44" s="3"/>
      <c r="BC44" s="3"/>
      <c r="BD44" s="3"/>
      <c r="BE44" s="3"/>
    </row>
    <row r="45" spans="3:57" x14ac:dyDescent="0.25"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18"/>
      <c r="AL45" s="3"/>
      <c r="AM45" s="3"/>
      <c r="AN45" s="3"/>
      <c r="AO45" s="3"/>
      <c r="AP45"/>
      <c r="AQ45"/>
      <c r="AR45"/>
      <c r="AS45"/>
      <c r="AT45"/>
      <c r="AU45"/>
      <c r="AV45"/>
      <c r="AW45"/>
      <c r="AX45"/>
      <c r="AY45"/>
    </row>
    <row r="46" spans="3:57" x14ac:dyDescent="0.25"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18"/>
      <c r="AL46" s="3"/>
      <c r="AM46" s="3"/>
      <c r="AN46" s="3"/>
      <c r="AO46" s="3"/>
      <c r="AP46"/>
      <c r="AQ46"/>
      <c r="AR46"/>
      <c r="AS46"/>
      <c r="AT46"/>
      <c r="AU46"/>
      <c r="AV46"/>
      <c r="AW46"/>
      <c r="AX46"/>
      <c r="AY46"/>
    </row>
    <row r="47" spans="3:57" x14ac:dyDescent="0.25"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18"/>
      <c r="AL47" s="3"/>
      <c r="AM47" s="3"/>
      <c r="AN47" s="3"/>
      <c r="AO47" s="3"/>
      <c r="AP47"/>
      <c r="AQ47"/>
      <c r="AR47"/>
      <c r="AS47"/>
      <c r="AT47"/>
      <c r="AU47"/>
      <c r="AV47"/>
      <c r="AW47"/>
      <c r="AX47"/>
      <c r="AY47"/>
    </row>
    <row r="48" spans="3:57" x14ac:dyDescent="0.25"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18"/>
      <c r="AL48" s="3"/>
      <c r="AM48" s="3"/>
      <c r="AN48" s="3"/>
      <c r="AO48" s="3"/>
      <c r="AP48"/>
      <c r="AQ48"/>
      <c r="AR48"/>
      <c r="AS48"/>
      <c r="AT48"/>
      <c r="AU48"/>
      <c r="AV48"/>
      <c r="AW48"/>
      <c r="AX48"/>
      <c r="AY48"/>
    </row>
    <row r="49" spans="25:51" x14ac:dyDescent="0.25"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18"/>
      <c r="AL49" s="3"/>
      <c r="AM49" s="3"/>
      <c r="AN49" s="3"/>
      <c r="AO49" s="3"/>
      <c r="AP49"/>
      <c r="AQ49"/>
      <c r="AR49"/>
      <c r="AS49"/>
      <c r="AT49"/>
      <c r="AU49"/>
      <c r="AV49"/>
      <c r="AW49"/>
      <c r="AX49"/>
      <c r="AY49"/>
    </row>
  </sheetData>
  <sheetProtection sheet="1" objects="1" scenarios="1" selectLockedCells="1"/>
  <mergeCells count="9">
    <mergeCell ref="B2:I2"/>
    <mergeCell ref="C4:F4"/>
    <mergeCell ref="C3:F3"/>
    <mergeCell ref="S20:U20"/>
    <mergeCell ref="B14:B15"/>
    <mergeCell ref="B16:B17"/>
    <mergeCell ref="B18:B19"/>
    <mergeCell ref="B6:R6"/>
    <mergeCell ref="B12:U12"/>
  </mergeCells>
  <phoneticPr fontId="3" type="noConversion"/>
  <dataValidations count="11">
    <dataValidation errorStyle="warning" allowBlank="1" showInputMessage="1" showErrorMessage="1" errorTitle="Choose One" error="This must be one name from Hospitality Tab" sqref="C4" xr:uid="{00000000-0002-0000-0000-000000000000}"/>
    <dataValidation type="list" errorStyle="warning" allowBlank="1" showInputMessage="1" showErrorMessage="1" errorTitle="Choose One" error="Choose among of the list of compulsory moviments set in the dropdonwn." sqref="C8:R8" xr:uid="{00000000-0002-0000-0000-000001000000}">
      <formula1>INDIRECT($G4)</formula1>
    </dataValidation>
    <dataValidation type="list" errorStyle="warning" allowBlank="1" showInputMessage="1" showErrorMessage="1" errorTitle="Choose One" error="Choose among of the list of compulsory moviments set in the dropdonwn." sqref="C9:R9" xr:uid="{00000000-0002-0000-0000-000002000000}">
      <formula1>INDIRECT($H4)</formula1>
    </dataValidation>
    <dataValidation type="list" errorStyle="warning" allowBlank="1" showInputMessage="1" showErrorMessage="1" errorTitle="Choose One" error="Choose among of the list of compulsory moviments set in the dropdonwn." sqref="C10:R10" xr:uid="{00000000-0002-0000-0000-000003000000}">
      <formula1>INDIRECT($I4)</formula1>
    </dataValidation>
    <dataValidation type="list" errorStyle="warning" allowBlank="1" showInputMessage="1" showErrorMessage="1" errorTitle="Choose" error="Choose among of the list of difficulty movements and connections set in the dropdown." sqref="C14:R14" xr:uid="{00000000-0002-0000-0000-000004000000}">
      <formula1>INDIRECT($K4)</formula1>
    </dataValidation>
    <dataValidation type="list" errorStyle="warning" allowBlank="1" showInputMessage="1" showErrorMessage="1" errorTitle="Choose" error="Choose among of the list of difficulty movements and connections set in the dropdown." sqref="C16:R16" xr:uid="{00000000-0002-0000-0000-000005000000}">
      <formula1>INDIRECT($L4)</formula1>
    </dataValidation>
    <dataValidation type="list" errorStyle="warning" allowBlank="1" showInputMessage="1" showErrorMessage="1" errorTitle="Choose" error="Choose among of the list of difficulty movements and connections set in the dropdown." sqref="C18:R18" xr:uid="{00000000-0002-0000-0000-000006000000}">
      <formula1>INDIRECT($M4)</formula1>
    </dataValidation>
    <dataValidation type="list" allowBlank="1" showInputMessage="1" showErrorMessage="1" sqref="B4:B5" xr:uid="{00000000-0002-0000-0000-000007000000}">
      <formula1>$Y$4:$Y$31</formula1>
    </dataValidation>
    <dataValidation type="list" errorStyle="warning" allowBlank="1" showInputMessage="1" showErrorMessage="1" errorTitle="Choose One" error="Daoshu_x000a_Jianshu_x000a_Nandao_x000a_Taijijian" sqref="H4" xr:uid="{00000000-0002-0000-0000-000008000000}">
      <formula1>$AC$3:$AF$3</formula1>
    </dataValidation>
    <dataValidation type="list" errorStyle="warning" allowBlank="1" showInputMessage="1" showErrorMessage="1" errorTitle="Choose One" error="Gunshu_x000a_Qiangshu_x000a_Nangun" sqref="I4" xr:uid="{00000000-0002-0000-0000-000009000000}">
      <formula1>$AG$3:$AI$3</formula1>
    </dataValidation>
    <dataValidation type="list" errorStyle="warning" allowBlank="1" showInputMessage="1" showErrorMessage="1" errorTitle="Choose One" error="Changquan_x000a_Nanquan_x000a_Taijijian" sqref="G4" xr:uid="{00000000-0002-0000-0000-00000A000000}">
      <formula1>$Z$3:$AB$3</formula1>
    </dataValidation>
  </dataValidations>
  <pageMargins left="0.511811024" right="0.511811024" top="0.78740157499999996" bottom="0.78740157499999996" header="0.31496062000000002" footer="0.31496062000000002"/>
  <ignoredErrors>
    <ignoredError sqref="S15:U15 S17:U17 U16 U1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13</vt:i4>
      </vt:variant>
    </vt:vector>
  </HeadingPairs>
  <TitlesOfParts>
    <vt:vector size="14" baseType="lpstr">
      <vt:lpstr>Form</vt:lpstr>
      <vt:lpstr>Changquan</vt:lpstr>
      <vt:lpstr>CQ</vt:lpstr>
      <vt:lpstr>Daoshu</vt:lpstr>
      <vt:lpstr>Gunshu</vt:lpstr>
      <vt:lpstr>Jianshu</vt:lpstr>
      <vt:lpstr>Nandao</vt:lpstr>
      <vt:lpstr>Nangun</vt:lpstr>
      <vt:lpstr>Nanquan</vt:lpstr>
      <vt:lpstr>NQ</vt:lpstr>
      <vt:lpstr>Qiangshu</vt:lpstr>
      <vt:lpstr>Taijijian</vt:lpstr>
      <vt:lpstr>Taijiquan</vt:lpstr>
      <vt:lpstr>TJQ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Ivani Valim</cp:lastModifiedBy>
  <dcterms:created xsi:type="dcterms:W3CDTF">2020-01-10T09:43:26Z</dcterms:created>
  <dcterms:modified xsi:type="dcterms:W3CDTF">2025-07-01T19:41:47Z</dcterms:modified>
</cp:coreProperties>
</file>